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Inside" sheetId="1" r:id="rId1"/>
  </sheets>
  <definedNames>
    <definedName name="_xlnm.Print_Area" localSheetId="0">'Inside'!$B$1:$N$118</definedName>
    <definedName name="_xlnm.Print_Titles" localSheetId="0">'Inside'!$1:$2</definedName>
  </definedNames>
  <calcPr fullCalcOnLoad="1"/>
</workbook>
</file>

<file path=xl/sharedStrings.xml><?xml version="1.0" encoding="utf-8"?>
<sst xmlns="http://schemas.openxmlformats.org/spreadsheetml/2006/main" count="203" uniqueCount="132">
  <si>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</si>
  <si>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</si>
  <si>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</si>
  <si>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</si>
  <si>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</si>
  <si>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</si>
  <si>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</si>
  <si>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Turnover</t>
  </si>
  <si>
    <t>(b)</t>
  </si>
  <si>
    <t>2.</t>
  </si>
  <si>
    <t>(c)</t>
  </si>
  <si>
    <t>(d)</t>
  </si>
  <si>
    <t>Taxation</t>
  </si>
  <si>
    <t>(e)</t>
  </si>
  <si>
    <t>(i)</t>
  </si>
  <si>
    <t>(ii)</t>
  </si>
  <si>
    <t>Interest on borrowings</t>
  </si>
  <si>
    <t>Share of profit of</t>
  </si>
  <si>
    <t>associated company</t>
  </si>
  <si>
    <t>Investment  income</t>
  </si>
  <si>
    <t>Other income</t>
  </si>
  <si>
    <t>depreciation and amortisation,</t>
  </si>
  <si>
    <t>exceptional items, income tax,</t>
  </si>
  <si>
    <t xml:space="preserve">minority interests and </t>
  </si>
  <si>
    <t>extraordinary items</t>
  </si>
  <si>
    <t>Exceptional items</t>
  </si>
  <si>
    <t>Depreciation and amortisation</t>
  </si>
  <si>
    <t>Nil</t>
  </si>
  <si>
    <t>exceptional items but before</t>
  </si>
  <si>
    <t xml:space="preserve">income tax, minority interests </t>
  </si>
  <si>
    <t>and extraordinary items</t>
  </si>
  <si>
    <t>(f)</t>
  </si>
  <si>
    <t>(g)</t>
  </si>
  <si>
    <t>(h)</t>
  </si>
  <si>
    <t>before deducting minority</t>
  </si>
  <si>
    <t>interests and extraordinary</t>
  </si>
  <si>
    <t>items</t>
  </si>
  <si>
    <t>Less minority interests</t>
  </si>
  <si>
    <t>(j)</t>
  </si>
  <si>
    <t xml:space="preserve">attributable to members of the </t>
  </si>
  <si>
    <t>company</t>
  </si>
  <si>
    <t>(k)</t>
  </si>
  <si>
    <t>Extraordinary items</t>
  </si>
  <si>
    <t>(iii)</t>
  </si>
  <si>
    <t xml:space="preserve">attributable to members of </t>
  </si>
  <si>
    <t>(l)</t>
  </si>
  <si>
    <t>extraordinary items attributable</t>
  </si>
  <si>
    <t>to members of the company</t>
  </si>
  <si>
    <t>Earnings per share based on</t>
  </si>
  <si>
    <t xml:space="preserve">2(j) above after deducting any 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</si>
  <si>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</si>
  <si>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</si>
  <si>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</si>
  <si>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</si>
  <si>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</si>
  <si>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</si>
  <si>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</si>
  <si>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</si>
  <si>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</si>
  <si>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</si>
  <si>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</si>
  <si>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</si>
  <si>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</si>
  <si>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</si>
  <si>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</si>
  <si>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>interest on borrowings,</t>
  </si>
  <si>
    <t xml:space="preserve">CONSOLIDATED BALANCE SHEET </t>
  </si>
  <si>
    <t>Fixed assets</t>
  </si>
  <si>
    <t>Investment  In Associated Company</t>
  </si>
  <si>
    <t>CURRENT ASSETS</t>
  </si>
  <si>
    <t>Stocks</t>
  </si>
  <si>
    <t>Trade debtors</t>
  </si>
  <si>
    <t>Cash and Bank balances</t>
  </si>
  <si>
    <t>CURRENT LIABILITIES</t>
  </si>
  <si>
    <t>Trade creditors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</si>
  <si>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</si>
  <si>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</si>
  <si>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</si>
  <si>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</si>
  <si>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</si>
  <si>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</si>
  <si>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</si>
  <si>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</si>
  <si>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</si>
  <si>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</si>
  <si>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</si>
  <si>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</si>
  <si>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</si>
  <si>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</si>
  <si>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</si>
  <si>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</si>
  <si>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</si>
  <si>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</si>
  <si>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</si>
  <si>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the company</t>
  </si>
  <si>
    <t>Net tangible assets per share ( RM )</t>
  </si>
  <si>
    <t>160,000,000 ordinary</t>
  </si>
  <si>
    <t xml:space="preserve">CONSOLIDATED INCOME STATEMENT </t>
  </si>
  <si>
    <t>31/12/2000</t>
  </si>
  <si>
    <t>Depn</t>
  </si>
  <si>
    <t>Int on loan</t>
  </si>
  <si>
    <t>JTOP</t>
  </si>
  <si>
    <t>LPT</t>
  </si>
  <si>
    <t>PJT</t>
  </si>
  <si>
    <t>ASB</t>
  </si>
  <si>
    <t>ALSB</t>
  </si>
  <si>
    <t>BPSB</t>
  </si>
  <si>
    <t>IDSB</t>
  </si>
  <si>
    <t>PPSB</t>
  </si>
  <si>
    <t>TSSB</t>
  </si>
  <si>
    <t>SSSB</t>
  </si>
  <si>
    <t>UAPSB</t>
  </si>
  <si>
    <t xml:space="preserve">  </t>
  </si>
  <si>
    <t>Operating (loss)/profit after</t>
  </si>
  <si>
    <t>(Loss)/Profit after taxation</t>
  </si>
  <si>
    <t>(Loss)/Profit after taxation and</t>
  </si>
  <si>
    <t>N/A</t>
  </si>
  <si>
    <t>Other Investments</t>
  </si>
  <si>
    <t>Other creditors and accruals</t>
  </si>
  <si>
    <t>Amount due to subsidiary companies</t>
  </si>
  <si>
    <t>Bank overdraft (secured)</t>
  </si>
  <si>
    <t>Operating profit before</t>
  </si>
  <si>
    <t>Amount due from associated companies</t>
  </si>
  <si>
    <t>Bank borrowing</t>
  </si>
  <si>
    <t>Provision for Taxation</t>
  </si>
  <si>
    <t>The    Directors   of    Johore  Tenggara    Oil    Palm    Berhad   are    pleased   to   announce  the  unaudited</t>
  </si>
  <si>
    <t>NET CURRENT LIABILITIES</t>
  </si>
  <si>
    <t>Goodwill On Consolidation</t>
  </si>
  <si>
    <t>consolidated results  for  the 2nd quarter ended  30th June, 2001</t>
  </si>
  <si>
    <t>30/06/2001</t>
  </si>
  <si>
    <t>30/06/2000</t>
  </si>
  <si>
    <t>Profit before taxation,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</si>
</sst>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 MT"/>
      <family val="2"/>
    </font>
    <font>
      <b/>
      <sz val="8"/>
      <name val="Arial MT"/>
      <family val="2"/>
    </font>
    <font>
      <sz val="8"/>
      <name val="Arial MT"/>
      <family val="2"/>
    </font>
    <font>
      <sz val="9"/>
      <name val="Arial MT"/>
      <family val="2"/>
    </font>
    <font>
      <i/>
      <sz val="8"/>
      <name val="Arial MT"/>
      <family val="2"/>
    </font>
    <font>
      <sz val="10"/>
      <name val="Arial MT"/>
      <family val="2"/>
    </font>
    <font>
      <sz val="7"/>
      <name val="Arial MT"/>
      <family val="2"/>
    </font>
    <font>
      <b/>
      <sz val="10"/>
      <name val="Arial MT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 MT"/>
      <family val="0"/>
    </font>
    <font>
      <sz val="11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right"/>
    </xf>
    <xf numFmtId="181" fontId="6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/>
    </xf>
    <xf numFmtId="181" fontId="5" fillId="0" borderId="0" xfId="15" applyNumberFormat="1" applyFont="1" applyAlignment="1">
      <alignment horizontal="center"/>
    </xf>
    <xf numFmtId="181" fontId="6" fillId="0" borderId="0" xfId="15" applyNumberFormat="1" applyFont="1" applyAlignment="1">
      <alignment horizontal="center"/>
    </xf>
    <xf numFmtId="181" fontId="6" fillId="0" borderId="1" xfId="15" applyNumberFormat="1" applyFont="1" applyBorder="1" applyAlignment="1">
      <alignment/>
    </xf>
    <xf numFmtId="0" fontId="7" fillId="0" borderId="0" xfId="0" applyFont="1" applyAlignment="1">
      <alignment horizontal="left"/>
    </xf>
    <xf numFmtId="181" fontId="7" fillId="0" borderId="0" xfId="15" applyNumberFormat="1" applyFont="1" applyAlignment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5" fillId="0" borderId="0" xfId="15" applyNumberFormat="1" applyFont="1" applyAlignment="1">
      <alignment horizontal="center"/>
    </xf>
    <xf numFmtId="1" fontId="6" fillId="0" borderId="0" xfId="15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1" fontId="6" fillId="0" borderId="0" xfId="15" applyNumberFormat="1" applyFont="1" applyAlignment="1" quotePrefix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81" fontId="6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181" fontId="5" fillId="0" borderId="0" xfId="15" applyNumberFormat="1" applyFont="1" applyAlignment="1">
      <alignment horizontal="left" indent="1"/>
    </xf>
    <xf numFmtId="1" fontId="6" fillId="0" borderId="0" xfId="0" applyNumberFormat="1" applyFont="1" applyAlignment="1" quotePrefix="1">
      <alignment horizontal="center"/>
    </xf>
    <xf numFmtId="1" fontId="5" fillId="0" borderId="0" xfId="15" applyNumberFormat="1" applyFont="1" applyAlignment="1" quotePrefix="1">
      <alignment horizontal="center"/>
    </xf>
    <xf numFmtId="0" fontId="6" fillId="0" borderId="0" xfId="0" applyFont="1" applyAlignment="1">
      <alignment/>
    </xf>
    <xf numFmtId="181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81" fontId="5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left" indent="2"/>
    </xf>
    <xf numFmtId="181" fontId="5" fillId="0" borderId="0" xfId="15" applyNumberFormat="1" applyFont="1" applyAlignment="1">
      <alignment horizontal="centerContinuous"/>
    </xf>
    <xf numFmtId="181" fontId="5" fillId="0" borderId="0" xfId="15" applyNumberFormat="1" applyFont="1" applyAlignment="1">
      <alignment horizontal="center"/>
    </xf>
    <xf numFmtId="1" fontId="5" fillId="0" borderId="0" xfId="15" applyNumberFormat="1" applyFont="1" applyAlignment="1">
      <alignment horizontal="center"/>
    </xf>
    <xf numFmtId="0" fontId="11" fillId="0" borderId="0" xfId="0" applyFont="1" applyAlignment="1">
      <alignment horizontal="left"/>
    </xf>
    <xf numFmtId="181" fontId="6" fillId="0" borderId="2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left" vertical="center" indent="5"/>
    </xf>
    <xf numFmtId="1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181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181" fontId="13" fillId="0" borderId="3" xfId="15" applyNumberFormat="1" applyFont="1" applyBorder="1" applyAlignment="1">
      <alignment/>
    </xf>
    <xf numFmtId="0" fontId="13" fillId="0" borderId="0" xfId="0" applyFont="1" applyBorder="1" applyAlignment="1" quotePrefix="1">
      <alignment horizontal="left" wrapText="1"/>
    </xf>
    <xf numFmtId="181" fontId="13" fillId="0" borderId="4" xfId="15" applyNumberFormat="1" applyFont="1" applyBorder="1" applyAlignment="1">
      <alignment/>
    </xf>
    <xf numFmtId="181" fontId="13" fillId="0" borderId="0" xfId="15" applyNumberFormat="1" applyFont="1" applyAlignment="1">
      <alignment/>
    </xf>
    <xf numFmtId="181" fontId="13" fillId="0" borderId="4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181" fontId="13" fillId="0" borderId="0" xfId="1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 quotePrefix="1">
      <alignment horizontal="left"/>
    </xf>
    <xf numFmtId="181" fontId="6" fillId="0" borderId="0" xfId="15" applyNumberFormat="1" applyFont="1" applyAlignment="1" quotePrefix="1">
      <alignment horizontal="center"/>
    </xf>
    <xf numFmtId="181" fontId="6" fillId="0" borderId="5" xfId="15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181" fontId="6" fillId="0" borderId="0" xfId="15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4" xfId="0" applyNumberFormat="1" applyFont="1" applyBorder="1" applyAlignment="1">
      <alignment/>
    </xf>
    <xf numFmtId="181" fontId="6" fillId="0" borderId="5" xfId="15" applyNumberFormat="1" applyFont="1" applyBorder="1" applyAlignment="1">
      <alignment/>
    </xf>
    <xf numFmtId="181" fontId="5" fillId="0" borderId="0" xfId="15" applyNumberFormat="1" applyFont="1" applyAlignment="1">
      <alignment horizontal="right"/>
    </xf>
    <xf numFmtId="1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81" fontId="6" fillId="0" borderId="1" xfId="15" applyNumberFormat="1" applyFont="1" applyBorder="1" applyAlignment="1">
      <alignment horizontal="right"/>
    </xf>
    <xf numFmtId="181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181" fontId="6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181" fontId="6" fillId="0" borderId="0" xfId="15" applyNumberFormat="1" applyFont="1" applyAlignment="1">
      <alignment horizontal="center" vertical="center"/>
    </xf>
    <xf numFmtId="181" fontId="6" fillId="0" borderId="5" xfId="1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1" fontId="5" fillId="0" borderId="0" xfId="0" applyNumberFormat="1" applyFont="1" applyAlignment="1" quotePrefix="1">
      <alignment horizontal="center"/>
    </xf>
    <xf numFmtId="181" fontId="6" fillId="0" borderId="0" xfId="15" applyNumberFormat="1" applyFont="1" applyAlignment="1">
      <alignment/>
    </xf>
    <xf numFmtId="181" fontId="18" fillId="0" borderId="0" xfId="15" applyNumberFormat="1" applyFont="1" applyBorder="1" applyAlignment="1">
      <alignment/>
    </xf>
    <xf numFmtId="181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1" fontId="6" fillId="0" borderId="0" xfId="15" applyNumberFormat="1" applyFont="1" applyBorder="1" applyAlignment="1" quotePrefix="1">
      <alignment horizontal="center"/>
    </xf>
    <xf numFmtId="4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1" fontId="6" fillId="0" borderId="0" xfId="15" applyNumberFormat="1" applyFont="1" applyBorder="1" applyAlignment="1">
      <alignment horizontal="left"/>
    </xf>
    <xf numFmtId="181" fontId="6" fillId="0" borderId="0" xfId="0" applyNumberFormat="1" applyFont="1" applyBorder="1" applyAlignment="1">
      <alignment horizontal="left"/>
    </xf>
    <xf numFmtId="9" fontId="6" fillId="0" borderId="0" xfId="21" applyFont="1" applyBorder="1" applyAlignment="1">
      <alignment horizontal="center"/>
    </xf>
    <xf numFmtId="181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81" fontId="9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 quotePrefix="1">
      <alignment horizontal="left"/>
    </xf>
    <xf numFmtId="43" fontId="6" fillId="0" borderId="0" xfId="15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43" fontId="6" fillId="0" borderId="0" xfId="15" applyNumberFormat="1" applyFont="1" applyAlignment="1">
      <alignment horizontal="left"/>
    </xf>
    <xf numFmtId="43" fontId="6" fillId="0" borderId="0" xfId="0" applyNumberFormat="1" applyFont="1" applyBorder="1" applyAlignment="1">
      <alignment/>
    </xf>
    <xf numFmtId="181" fontId="6" fillId="2" borderId="0" xfId="15" applyNumberFormat="1" applyFont="1" applyFill="1" applyAlignment="1">
      <alignment/>
    </xf>
    <xf numFmtId="181" fontId="6" fillId="3" borderId="0" xfId="15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1" fontId="13" fillId="0" borderId="0" xfId="0" applyNumberFormat="1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43" fontId="6" fillId="0" borderId="0" xfId="15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6" fillId="0" borderId="1" xfId="15" applyNumberFormat="1" applyFont="1" applyBorder="1" applyAlignment="1">
      <alignment/>
    </xf>
    <xf numFmtId="181" fontId="6" fillId="0" borderId="2" xfId="15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43" fontId="6" fillId="0" borderId="0" xfId="15" applyFont="1" applyBorder="1" applyAlignment="1">
      <alignment horizontal="right"/>
    </xf>
    <xf numFmtId="181" fontId="6" fillId="0" borderId="0" xfId="15" applyNumberFormat="1" applyFont="1" applyFill="1" applyAlignment="1">
      <alignment horizontal="left"/>
    </xf>
    <xf numFmtId="0" fontId="6" fillId="0" borderId="0" xfId="0" applyFont="1" applyFill="1" applyAlignment="1">
      <alignment/>
    </xf>
    <xf numFmtId="181" fontId="6" fillId="0" borderId="5" xfId="15" applyNumberFormat="1" applyFont="1" applyBorder="1" applyAlignment="1">
      <alignment horizontal="center"/>
    </xf>
    <xf numFmtId="181" fontId="14" fillId="0" borderId="0" xfId="15" applyNumberFormat="1" applyFont="1" applyBorder="1" applyAlignment="1">
      <alignment horizontal="center"/>
    </xf>
    <xf numFmtId="181" fontId="13" fillId="0" borderId="0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43" fontId="6" fillId="0" borderId="0" xfId="15" applyFont="1" applyAlignment="1">
      <alignment/>
    </xf>
    <xf numFmtId="4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10" fillId="0" borderId="0" xfId="15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54"/>
  <sheetViews>
    <sheetView tabSelected="1" workbookViewId="0" topLeftCell="A1">
      <selection activeCell="I91" sqref="I91"/>
    </sheetView>
  </sheetViews>
  <sheetFormatPr defaultColWidth="9.140625" defaultRowHeight="12.75"/>
  <cols>
    <col min="1" max="1" width="2.00390625" style="3" customWidth="1"/>
    <col min="2" max="2" width="3.28125" style="5" customWidth="1"/>
    <col min="3" max="3" width="3.00390625" style="5" customWidth="1"/>
    <col min="4" max="4" width="2.7109375" style="3" customWidth="1"/>
    <col min="5" max="5" width="19.8515625" style="4" customWidth="1"/>
    <col min="6" max="6" width="10.140625" style="13" customWidth="1"/>
    <col min="7" max="7" width="1.421875" style="13" hidden="1" customWidth="1"/>
    <col min="8" max="8" width="1.1484375" style="13" customWidth="1"/>
    <col min="9" max="9" width="14.28125" style="13" customWidth="1"/>
    <col min="10" max="10" width="1.1484375" style="13" customWidth="1"/>
    <col min="11" max="11" width="9.00390625" style="13" customWidth="1"/>
    <col min="12" max="12" width="1.1484375" style="13" customWidth="1"/>
    <col min="13" max="13" width="14.28125" style="13" customWidth="1"/>
    <col min="14" max="14" width="9.7109375" style="3" customWidth="1"/>
    <col min="15" max="15" width="6.421875" style="3" hidden="1" customWidth="1"/>
    <col min="16" max="16" width="17.7109375" style="3" hidden="1" customWidth="1"/>
    <col min="17" max="17" width="11.140625" style="3" hidden="1" customWidth="1"/>
    <col min="18" max="18" width="0" style="3" hidden="1" customWidth="1"/>
    <col min="19" max="19" width="12.57421875" style="3" hidden="1" customWidth="1"/>
    <col min="20" max="20" width="0" style="3" hidden="1" customWidth="1"/>
    <col min="21" max="21" width="12.00390625" style="3" hidden="1" customWidth="1"/>
    <col min="22" max="23" width="0" style="3" hidden="1" customWidth="1"/>
    <col min="24" max="24" width="9.8515625" style="3" hidden="1" customWidth="1"/>
    <col min="25" max="25" width="0" style="3" hidden="1" customWidth="1"/>
    <col min="26" max="26" width="10.421875" style="3" hidden="1" customWidth="1"/>
    <col min="27" max="27" width="9.140625" style="3" customWidth="1"/>
    <col min="28" max="28" width="11.140625" style="3" hidden="1" customWidth="1"/>
    <col min="29" max="29" width="0" style="3" hidden="1" customWidth="1"/>
    <col min="30" max="30" width="12.28125" style="3" hidden="1" customWidth="1"/>
    <col min="31" max="16384" width="0" style="3" hidden="1" customWidth="1"/>
  </cols>
  <sheetData>
    <row r="1" spans="2:29" ht="20.2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2:29" ht="10.5" customHeight="1">
      <c r="B2" s="151" t="s">
        <v>2</v>
      </c>
      <c r="C2" s="151"/>
      <c r="D2" s="151"/>
      <c r="E2" s="151"/>
      <c r="F2" s="151"/>
      <c r="G2" s="151"/>
      <c r="H2" s="151"/>
      <c r="I2" s="151"/>
      <c r="J2" s="151"/>
      <c r="K2" s="151"/>
      <c r="L2" s="152" t="s">
        <v>1</v>
      </c>
      <c r="M2" s="152"/>
      <c r="N2" s="152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3:29" ht="10.5" customHeight="1">
      <c r="C3" s="2"/>
      <c r="D3" s="2"/>
      <c r="E3" s="2"/>
      <c r="F3" s="10"/>
      <c r="G3" s="10"/>
      <c r="H3" s="10"/>
      <c r="I3" s="10"/>
      <c r="J3" s="10"/>
      <c r="K3" s="10"/>
      <c r="L3" s="10"/>
      <c r="M3" s="10"/>
      <c r="N3" s="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2:29" ht="10.5" customHeight="1">
      <c r="B4" s="17" t="s">
        <v>125</v>
      </c>
      <c r="C4" s="2"/>
      <c r="D4" s="2"/>
      <c r="E4" s="2"/>
      <c r="F4" s="10"/>
      <c r="G4" s="10"/>
      <c r="H4" s="10"/>
      <c r="I4" s="10"/>
      <c r="J4" s="10"/>
      <c r="K4" s="10"/>
      <c r="L4" s="10"/>
      <c r="M4" s="10"/>
      <c r="N4" s="2"/>
      <c r="P4" s="94"/>
      <c r="Q4" s="105"/>
      <c r="R4" s="105"/>
      <c r="S4" s="105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2:29" ht="10.5" customHeight="1">
      <c r="B5" s="17" t="s">
        <v>128</v>
      </c>
      <c r="C5" s="2"/>
      <c r="D5" s="2"/>
      <c r="F5" s="10"/>
      <c r="G5" s="10"/>
      <c r="H5" s="10"/>
      <c r="I5" s="10"/>
      <c r="J5" s="10"/>
      <c r="K5" s="10"/>
      <c r="L5" s="10"/>
      <c r="M5" s="10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3:41" s="4" customFormat="1" ht="10.5" customHeight="1"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7"/>
      <c r="P6" s="106"/>
      <c r="Q6" s="107"/>
      <c r="R6" s="108"/>
      <c r="S6" s="109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O6" s="3"/>
    </row>
    <row r="7" spans="2:41" s="4" customFormat="1" ht="13.5" customHeight="1">
      <c r="B7" s="48" t="s">
        <v>97</v>
      </c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  <c r="P7" s="106"/>
      <c r="Q7" s="107"/>
      <c r="R7" s="108"/>
      <c r="S7" s="109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O7" s="3"/>
    </row>
    <row r="8" spans="6:41" s="4" customFormat="1" ht="3.75" customHeight="1">
      <c r="F8" s="11"/>
      <c r="G8" s="11"/>
      <c r="H8" s="11"/>
      <c r="I8" s="11"/>
      <c r="J8" s="11"/>
      <c r="K8" s="11"/>
      <c r="L8" s="11"/>
      <c r="M8" s="11"/>
      <c r="P8" s="106"/>
      <c r="Q8" s="107"/>
      <c r="R8" s="108"/>
      <c r="S8" s="109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O8" s="3"/>
    </row>
    <row r="9" spans="6:29" ht="10.5" customHeight="1">
      <c r="F9" s="44" t="s">
        <v>56</v>
      </c>
      <c r="G9" s="44"/>
      <c r="H9" s="10"/>
      <c r="I9" s="10"/>
      <c r="K9" s="36" t="s">
        <v>57</v>
      </c>
      <c r="L9" s="10"/>
      <c r="M9" s="10"/>
      <c r="X9" s="94"/>
      <c r="Y9" s="94"/>
      <c r="Z9" s="94"/>
      <c r="AA9" s="94"/>
      <c r="AB9" s="94"/>
      <c r="AC9" s="94"/>
    </row>
    <row r="10" spans="6:29" ht="10.5" customHeight="1">
      <c r="F10" s="43" t="s">
        <v>58</v>
      </c>
      <c r="G10" s="43"/>
      <c r="H10" s="10"/>
      <c r="I10" s="46" t="s">
        <v>61</v>
      </c>
      <c r="K10" s="43" t="s">
        <v>58</v>
      </c>
      <c r="L10" s="10"/>
      <c r="M10" s="46" t="s">
        <v>61</v>
      </c>
      <c r="Q10" s="4"/>
      <c r="R10" s="13"/>
      <c r="S10" s="13"/>
      <c r="T10" s="13"/>
      <c r="U10" s="13"/>
      <c r="V10" s="13"/>
      <c r="W10" s="13"/>
      <c r="X10" s="94"/>
      <c r="Y10" s="94"/>
      <c r="Z10" s="94"/>
      <c r="AA10" s="94"/>
      <c r="AB10" s="94"/>
      <c r="AC10" s="94"/>
    </row>
    <row r="11" spans="6:29" ht="10.5" customHeight="1">
      <c r="F11" s="14" t="s">
        <v>59</v>
      </c>
      <c r="G11" s="14"/>
      <c r="H11" s="10"/>
      <c r="I11" s="14" t="s">
        <v>59</v>
      </c>
      <c r="K11" s="14" t="s">
        <v>59</v>
      </c>
      <c r="L11" s="10"/>
      <c r="M11" s="14" t="s">
        <v>59</v>
      </c>
      <c r="Q11" s="4"/>
      <c r="R11" s="13"/>
      <c r="S11" s="13"/>
      <c r="T11" s="13"/>
      <c r="U11" s="13"/>
      <c r="V11" s="13"/>
      <c r="W11" s="13"/>
      <c r="X11" s="94"/>
      <c r="Y11" s="94"/>
      <c r="Z11" s="94"/>
      <c r="AA11" s="94"/>
      <c r="AB11" s="94"/>
      <c r="AC11" s="94"/>
    </row>
    <row r="12" spans="6:29" ht="10.5" customHeight="1">
      <c r="F12" s="14" t="s">
        <v>60</v>
      </c>
      <c r="G12" s="14"/>
      <c r="H12" s="10"/>
      <c r="I12" s="46" t="s">
        <v>62</v>
      </c>
      <c r="K12" s="14" t="s">
        <v>64</v>
      </c>
      <c r="L12" s="10"/>
      <c r="M12" s="46" t="s">
        <v>62</v>
      </c>
      <c r="Q12" s="4" t="s">
        <v>99</v>
      </c>
      <c r="R12" s="13"/>
      <c r="S12" s="13"/>
      <c r="T12" s="13"/>
      <c r="U12" s="13" t="s">
        <v>100</v>
      </c>
      <c r="V12" s="13"/>
      <c r="W12" s="13"/>
      <c r="X12" s="94"/>
      <c r="Y12" s="94"/>
      <c r="Z12" s="94"/>
      <c r="AA12" s="94"/>
      <c r="AB12" s="94"/>
      <c r="AC12" s="94"/>
    </row>
    <row r="13" spans="6:29" ht="10.5" customHeight="1">
      <c r="F13" s="12"/>
      <c r="G13" s="12"/>
      <c r="H13" s="10"/>
      <c r="I13" s="14" t="s">
        <v>60</v>
      </c>
      <c r="K13" s="12"/>
      <c r="L13" s="10"/>
      <c r="M13" s="45" t="s">
        <v>63</v>
      </c>
      <c r="Q13" s="4" t="s">
        <v>101</v>
      </c>
      <c r="R13" s="125">
        <v>187966.2</v>
      </c>
      <c r="S13" s="125"/>
      <c r="T13" s="125"/>
      <c r="U13" s="125">
        <f>6471415+702263+54981</f>
        <v>7228659</v>
      </c>
      <c r="V13" s="13"/>
      <c r="W13" s="13"/>
      <c r="X13" s="94"/>
      <c r="Y13" s="94"/>
      <c r="Z13" s="33"/>
      <c r="AA13" s="94"/>
      <c r="AB13" s="94"/>
      <c r="AC13" s="94"/>
    </row>
    <row r="14" spans="6:29" ht="10.5" customHeight="1">
      <c r="F14" s="38" t="s">
        <v>129</v>
      </c>
      <c r="G14" s="38"/>
      <c r="H14" s="27"/>
      <c r="I14" s="38" t="s">
        <v>130</v>
      </c>
      <c r="J14" s="27"/>
      <c r="K14" s="26" t="str">
        <f>+F14</f>
        <v>30/06/2001</v>
      </c>
      <c r="L14" s="27"/>
      <c r="M14" s="47" t="str">
        <f>+I14</f>
        <v>30/06/2000</v>
      </c>
      <c r="Q14" s="4" t="s">
        <v>102</v>
      </c>
      <c r="R14" s="125">
        <v>821843</v>
      </c>
      <c r="S14" s="13"/>
      <c r="T14" s="13"/>
      <c r="U14" s="125">
        <f>59099+20869</f>
        <v>79968</v>
      </c>
      <c r="V14" s="13"/>
      <c r="W14" s="13">
        <v>112283</v>
      </c>
      <c r="X14" s="94"/>
      <c r="Y14" s="94"/>
      <c r="Z14" s="33"/>
      <c r="AA14" s="94"/>
      <c r="AB14" s="94"/>
      <c r="AC14" s="94"/>
    </row>
    <row r="15" spans="6:29" ht="10.5" customHeight="1">
      <c r="F15" s="14" t="s">
        <v>5</v>
      </c>
      <c r="G15" s="14"/>
      <c r="H15" s="15"/>
      <c r="I15" s="46" t="s">
        <v>5</v>
      </c>
      <c r="J15" s="15"/>
      <c r="K15" s="14" t="s">
        <v>5</v>
      </c>
      <c r="L15" s="15"/>
      <c r="M15" s="46" t="s">
        <v>5</v>
      </c>
      <c r="N15" s="6"/>
      <c r="Q15" s="4" t="s">
        <v>103</v>
      </c>
      <c r="R15" s="126">
        <v>224399</v>
      </c>
      <c r="S15" s="13"/>
      <c r="T15" s="13"/>
      <c r="U15" s="94">
        <f>3344.26+5901.63+6098.36+6098.36+5901.63+6098.36+5901.63</f>
        <v>39344.229999999996</v>
      </c>
      <c r="V15" s="13"/>
      <c r="W15" s="13">
        <v>4238</v>
      </c>
      <c r="X15" s="33">
        <f>494069.6-218956.35</f>
        <v>275113.25</v>
      </c>
      <c r="Y15" s="94"/>
      <c r="Z15" s="33"/>
      <c r="AA15" s="94"/>
      <c r="AB15" s="121"/>
      <c r="AC15" s="121"/>
    </row>
    <row r="16" spans="2:29" ht="8.2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"/>
      <c r="Q16" s="4" t="s">
        <v>104</v>
      </c>
      <c r="R16" s="126">
        <v>19678</v>
      </c>
      <c r="S16" s="13"/>
      <c r="T16" s="13"/>
      <c r="U16" s="13"/>
      <c r="V16" s="13"/>
      <c r="W16" s="13"/>
      <c r="X16" s="94"/>
      <c r="Y16" s="94"/>
      <c r="Z16" s="33"/>
      <c r="AA16" s="94"/>
      <c r="AB16" s="121"/>
      <c r="AC16" s="121"/>
    </row>
    <row r="17" spans="2:28" ht="11.25" customHeight="1" thickBot="1">
      <c r="B17" s="9" t="s">
        <v>6</v>
      </c>
      <c r="C17" s="5" t="s">
        <v>4</v>
      </c>
      <c r="D17" s="3" t="s">
        <v>7</v>
      </c>
      <c r="F17" s="16">
        <f>+K17-G17</f>
        <v>10016.431999999999</v>
      </c>
      <c r="G17" s="16">
        <v>10436.918</v>
      </c>
      <c r="I17" s="138">
        <v>16585.978000000003</v>
      </c>
      <c r="K17" s="16">
        <f>20453350/1000</f>
        <v>20453.35</v>
      </c>
      <c r="L17" s="29"/>
      <c r="M17" s="138">
        <v>30369.215</v>
      </c>
      <c r="N17" s="7"/>
      <c r="O17" s="3">
        <v>72962</v>
      </c>
      <c r="P17" s="97">
        <f>+M17-O17</f>
        <v>-42592.785</v>
      </c>
      <c r="Q17" s="4" t="s">
        <v>105</v>
      </c>
      <c r="R17" s="125">
        <v>29098</v>
      </c>
      <c r="S17" s="13"/>
      <c r="T17" s="13"/>
      <c r="U17" s="13"/>
      <c r="V17" s="13"/>
      <c r="W17" s="13"/>
      <c r="X17" s="94"/>
      <c r="Y17" s="94"/>
      <c r="Z17" s="33"/>
      <c r="AA17" s="94"/>
      <c r="AB17" s="121"/>
    </row>
    <row r="18" spans="3:28" ht="11.25" customHeight="1" thickBot="1">
      <c r="C18" s="5" t="s">
        <v>8</v>
      </c>
      <c r="D18" s="3" t="s">
        <v>19</v>
      </c>
      <c r="F18" s="16">
        <f>+K18-G18</f>
        <v>0</v>
      </c>
      <c r="G18" s="16">
        <v>0</v>
      </c>
      <c r="I18" s="16">
        <v>128.31786999999997</v>
      </c>
      <c r="K18" s="16">
        <v>0</v>
      </c>
      <c r="M18" s="16">
        <v>231.83708</v>
      </c>
      <c r="O18" s="3">
        <v>35</v>
      </c>
      <c r="P18" s="97">
        <f aca="true" t="shared" si="0" ref="P18:P57">+M18-O18</f>
        <v>196.83708</v>
      </c>
      <c r="Q18" s="4" t="s">
        <v>106</v>
      </c>
      <c r="R18" s="13"/>
      <c r="S18" s="13"/>
      <c r="T18" s="13"/>
      <c r="U18" s="125">
        <v>35772.36</v>
      </c>
      <c r="V18" s="13"/>
      <c r="W18" s="13">
        <v>35383.53</v>
      </c>
      <c r="X18" s="94"/>
      <c r="Y18" s="94"/>
      <c r="Z18" s="33"/>
      <c r="AA18" s="94"/>
      <c r="AB18" s="121"/>
    </row>
    <row r="19" spans="2:28" ht="11.25" customHeight="1" thickBot="1">
      <c r="B19" s="24"/>
      <c r="C19" s="5" t="s">
        <v>10</v>
      </c>
      <c r="D19" s="39" t="s">
        <v>20</v>
      </c>
      <c r="E19" s="24"/>
      <c r="F19" s="16">
        <f>+K19-G19</f>
        <v>689.001</v>
      </c>
      <c r="G19" s="16">
        <v>489.972</v>
      </c>
      <c r="H19" s="24"/>
      <c r="I19" s="138">
        <v>346.717</v>
      </c>
      <c r="J19" s="24"/>
      <c r="K19" s="16">
        <f>(1178973)/1000</f>
        <v>1178.973</v>
      </c>
      <c r="L19" s="24"/>
      <c r="M19" s="138">
        <v>935.717</v>
      </c>
      <c r="N19" s="28"/>
      <c r="O19" s="3">
        <v>3080</v>
      </c>
      <c r="P19" s="97">
        <f t="shared" si="0"/>
        <v>-2144.283</v>
      </c>
      <c r="Q19" s="4" t="s">
        <v>107</v>
      </c>
      <c r="R19" s="13"/>
      <c r="S19" s="13"/>
      <c r="T19" s="13"/>
      <c r="U19" s="13"/>
      <c r="V19" s="13"/>
      <c r="W19" s="13"/>
      <c r="X19" s="94">
        <f>3344.26+5901.63+6098.36+6098.36+5901.63+6098.36+5901.63</f>
        <v>39344.229999999996</v>
      </c>
      <c r="Y19" s="94"/>
      <c r="Z19" s="33"/>
      <c r="AA19" s="94"/>
      <c r="AB19" s="121"/>
    </row>
    <row r="20" spans="2:28" ht="10.5" customHeight="1">
      <c r="B20" s="24"/>
      <c r="C20" s="24"/>
      <c r="D20" s="24"/>
      <c r="E20" s="24"/>
      <c r="F20" s="24"/>
      <c r="G20" s="3"/>
      <c r="H20" s="24"/>
      <c r="I20" s="24"/>
      <c r="J20" s="24"/>
      <c r="K20" s="3"/>
      <c r="L20" s="24"/>
      <c r="M20" s="24"/>
      <c r="N20" s="28"/>
      <c r="P20" s="97">
        <f t="shared" si="0"/>
        <v>0</v>
      </c>
      <c r="Q20" s="4" t="s">
        <v>108</v>
      </c>
      <c r="R20" s="125">
        <v>78167</v>
      </c>
      <c r="S20" s="13"/>
      <c r="T20" s="13"/>
      <c r="U20" s="13"/>
      <c r="V20" s="13"/>
      <c r="W20" s="13"/>
      <c r="X20" s="94"/>
      <c r="Y20" s="94"/>
      <c r="Z20" s="33"/>
      <c r="AA20" s="94"/>
      <c r="AB20" s="121"/>
    </row>
    <row r="21" spans="2:28" ht="10.5" customHeight="1">
      <c r="B21" s="9" t="s">
        <v>9</v>
      </c>
      <c r="C21" s="5" t="s">
        <v>4</v>
      </c>
      <c r="D21" s="3" t="s">
        <v>121</v>
      </c>
      <c r="N21" s="28"/>
      <c r="P21" s="97">
        <f t="shared" si="0"/>
        <v>0</v>
      </c>
      <c r="Q21" s="4" t="s">
        <v>109</v>
      </c>
      <c r="R21" s="125">
        <v>37170</v>
      </c>
      <c r="S21" s="13"/>
      <c r="T21" s="13"/>
      <c r="U21" s="13"/>
      <c r="V21" s="13"/>
      <c r="W21" s="13"/>
      <c r="X21" s="94"/>
      <c r="Y21" s="94"/>
      <c r="Z21" s="33"/>
      <c r="AA21" s="94"/>
      <c r="AB21" s="121"/>
    </row>
    <row r="22" spans="4:30" ht="10.5" customHeight="1">
      <c r="D22" s="3" t="s">
        <v>65</v>
      </c>
      <c r="K22" s="13" t="s">
        <v>82</v>
      </c>
      <c r="M22" s="13" t="s">
        <v>82</v>
      </c>
      <c r="P22" s="97" t="e">
        <f t="shared" si="0"/>
        <v>#VALUE!</v>
      </c>
      <c r="Q22" s="4" t="s">
        <v>110</v>
      </c>
      <c r="R22" s="125">
        <v>29289</v>
      </c>
      <c r="S22" s="13"/>
      <c r="T22" s="13"/>
      <c r="U22" s="13"/>
      <c r="V22" s="13"/>
      <c r="W22" s="13"/>
      <c r="X22" s="94"/>
      <c r="Y22" s="94"/>
      <c r="Z22" s="33"/>
      <c r="AA22" s="94"/>
      <c r="AB22" s="121"/>
      <c r="AD22" s="148"/>
    </row>
    <row r="23" spans="4:30" ht="10.5" customHeight="1">
      <c r="D23" s="3" t="s">
        <v>21</v>
      </c>
      <c r="P23" s="97">
        <f t="shared" si="0"/>
        <v>0</v>
      </c>
      <c r="Q23" s="4" t="s">
        <v>111</v>
      </c>
      <c r="R23" s="125">
        <v>8338.68</v>
      </c>
      <c r="S23" s="13"/>
      <c r="T23" s="13"/>
      <c r="U23" s="13"/>
      <c r="V23" s="13"/>
      <c r="W23" s="13"/>
      <c r="X23" s="94"/>
      <c r="Y23" s="94"/>
      <c r="Z23" s="33"/>
      <c r="AA23" s="94"/>
      <c r="AB23" s="121"/>
      <c r="AD23" s="148"/>
    </row>
    <row r="24" spans="4:30" ht="10.5" customHeight="1">
      <c r="D24" s="3" t="s">
        <v>22</v>
      </c>
      <c r="P24" s="97">
        <f t="shared" si="0"/>
        <v>0</v>
      </c>
      <c r="Q24" s="4"/>
      <c r="R24" s="13"/>
      <c r="S24" s="13"/>
      <c r="T24" s="13"/>
      <c r="U24" s="13"/>
      <c r="V24" s="13"/>
      <c r="W24" s="13"/>
      <c r="X24" s="94"/>
      <c r="Y24" s="94"/>
      <c r="Z24" s="94"/>
      <c r="AA24" s="94"/>
      <c r="AB24" s="121"/>
      <c r="AD24" s="148"/>
    </row>
    <row r="25" spans="4:30" ht="10.5" customHeight="1">
      <c r="D25" s="3" t="s">
        <v>23</v>
      </c>
      <c r="P25" s="97">
        <f t="shared" si="0"/>
        <v>0</v>
      </c>
      <c r="Q25" s="4"/>
      <c r="R25" s="13">
        <f>SUM(R13:R23)</f>
        <v>1435948.88</v>
      </c>
      <c r="S25" s="13"/>
      <c r="T25" s="13"/>
      <c r="U25" s="13">
        <f>SUM(U13:U23)</f>
        <v>7383743.590000001</v>
      </c>
      <c r="V25" s="13"/>
      <c r="W25" s="13"/>
      <c r="X25" s="94"/>
      <c r="Y25" s="94"/>
      <c r="Z25" s="94"/>
      <c r="AA25" s="94"/>
      <c r="AB25" s="121"/>
      <c r="AD25" s="148"/>
    </row>
    <row r="26" spans="4:30" ht="10.5" customHeight="1">
      <c r="D26" s="3" t="s">
        <v>24</v>
      </c>
      <c r="F26" s="33">
        <f>+K26-G26</f>
        <v>397.04885999999965</v>
      </c>
      <c r="G26" s="13">
        <v>1219.95</v>
      </c>
      <c r="I26" s="13">
        <v>6381.73258</v>
      </c>
      <c r="K26" s="13">
        <f>+K35-K27-K28</f>
        <v>1616.9988599999997</v>
      </c>
      <c r="M26" s="13">
        <v>11718.25179</v>
      </c>
      <c r="O26" s="3">
        <v>27384</v>
      </c>
      <c r="P26" s="97">
        <f t="shared" si="0"/>
        <v>-15665.74821</v>
      </c>
      <c r="Q26" s="4"/>
      <c r="R26" s="13"/>
      <c r="S26" s="13"/>
      <c r="T26" s="13"/>
      <c r="U26" s="13"/>
      <c r="V26" s="13"/>
      <c r="W26" s="13"/>
      <c r="X26" s="94"/>
      <c r="Y26" s="94"/>
      <c r="Z26" s="33"/>
      <c r="AA26" s="94"/>
      <c r="AB26" s="121"/>
      <c r="AC26" s="94"/>
      <c r="AD26" s="121"/>
    </row>
    <row r="27" spans="3:30" ht="10.5" customHeight="1">
      <c r="C27" s="5" t="s">
        <v>8</v>
      </c>
      <c r="D27" s="3" t="s">
        <v>16</v>
      </c>
      <c r="F27" s="33">
        <f>+K27-G27</f>
        <v>-1838.567</v>
      </c>
      <c r="G27" s="13">
        <v>-1746.96</v>
      </c>
      <c r="I27" s="13">
        <v>-1750.63847</v>
      </c>
      <c r="K27" s="13">
        <f>(-3480948-104579)/1000</f>
        <v>-3585.527</v>
      </c>
      <c r="M27" s="13">
        <v>-3484.583</v>
      </c>
      <c r="O27" s="3">
        <v>-6097</v>
      </c>
      <c r="P27" s="97">
        <f t="shared" si="0"/>
        <v>2612.417</v>
      </c>
      <c r="Q27" s="11"/>
      <c r="R27" s="13">
        <f>-R25/1000</f>
        <v>-1435.94888</v>
      </c>
      <c r="S27" s="13"/>
      <c r="T27" s="13"/>
      <c r="U27" s="13">
        <f>-U25/1000</f>
        <v>-7383.743590000001</v>
      </c>
      <c r="V27" s="13"/>
      <c r="W27" s="13"/>
      <c r="X27" s="94"/>
      <c r="Y27" s="94"/>
      <c r="Z27" s="33"/>
      <c r="AA27" s="94"/>
      <c r="AB27" s="121"/>
      <c r="AC27" s="94"/>
      <c r="AD27" s="121"/>
    </row>
    <row r="28" spans="3:30" ht="10.5" customHeight="1">
      <c r="C28" s="5" t="s">
        <v>10</v>
      </c>
      <c r="D28" s="3" t="s">
        <v>26</v>
      </c>
      <c r="E28" s="3"/>
      <c r="F28" s="33">
        <f>+K28-G28</f>
        <v>-1092.59886</v>
      </c>
      <c r="G28" s="13">
        <v>-1380</v>
      </c>
      <c r="H28" s="3"/>
      <c r="I28" s="11">
        <v>-1431.9216700000002</v>
      </c>
      <c r="J28" s="143"/>
      <c r="K28" s="142">
        <f>-2472598.86/1000</f>
        <v>-2472.59886</v>
      </c>
      <c r="L28" s="3"/>
      <c r="M28" s="11">
        <v>-2902.42779</v>
      </c>
      <c r="O28" s="3">
        <v>-4270</v>
      </c>
      <c r="P28" s="97">
        <f t="shared" si="0"/>
        <v>1367.5722099999998</v>
      </c>
      <c r="Q28" s="123"/>
      <c r="R28" s="13"/>
      <c r="S28" s="13"/>
      <c r="T28" s="13"/>
      <c r="U28" s="13"/>
      <c r="V28" s="13"/>
      <c r="W28" s="13"/>
      <c r="X28" s="94"/>
      <c r="Y28" s="94"/>
      <c r="Z28" s="33"/>
      <c r="AA28" s="94"/>
      <c r="AB28" s="121"/>
      <c r="AC28" s="94" t="s">
        <v>102</v>
      </c>
      <c r="AD28" s="121">
        <v>1670970</v>
      </c>
    </row>
    <row r="29" spans="3:30" ht="10.5" customHeight="1" thickBot="1">
      <c r="C29" s="5" t="s">
        <v>11</v>
      </c>
      <c r="D29" s="3" t="s">
        <v>25</v>
      </c>
      <c r="F29" s="87" t="s">
        <v>27</v>
      </c>
      <c r="G29" s="87" t="s">
        <v>27</v>
      </c>
      <c r="I29" s="87" t="s">
        <v>27</v>
      </c>
      <c r="K29" s="87" t="s">
        <v>27</v>
      </c>
      <c r="M29" s="87" t="s">
        <v>27</v>
      </c>
      <c r="P29" s="97" t="e">
        <f t="shared" si="0"/>
        <v>#VALUE!</v>
      </c>
      <c r="Q29" s="104"/>
      <c r="R29" s="94"/>
      <c r="S29" s="94"/>
      <c r="T29" s="94"/>
      <c r="U29" s="94"/>
      <c r="V29" s="94"/>
      <c r="W29" s="94"/>
      <c r="X29" s="94"/>
      <c r="Y29" s="94"/>
      <c r="Z29" s="33"/>
      <c r="AA29" s="94"/>
      <c r="AB29" s="121"/>
      <c r="AC29" s="94" t="s">
        <v>103</v>
      </c>
      <c r="AD29" s="121">
        <v>330425</v>
      </c>
    </row>
    <row r="30" spans="3:30" ht="10.5" customHeight="1">
      <c r="C30" s="5" t="s">
        <v>13</v>
      </c>
      <c r="D30" s="3" t="s">
        <v>113</v>
      </c>
      <c r="F30" s="15"/>
      <c r="G30" s="15"/>
      <c r="I30" s="15"/>
      <c r="K30" s="15"/>
      <c r="M30" s="15"/>
      <c r="N30" s="28"/>
      <c r="P30" s="97">
        <f t="shared" si="0"/>
        <v>0</v>
      </c>
      <c r="Q30" s="104">
        <v>13800</v>
      </c>
      <c r="R30" s="121">
        <v>6.15</v>
      </c>
      <c r="S30" s="94"/>
      <c r="T30" s="94"/>
      <c r="U30" s="94"/>
      <c r="V30" s="94"/>
      <c r="W30" s="94"/>
      <c r="X30" s="94"/>
      <c r="Y30" s="94"/>
      <c r="Z30" s="33"/>
      <c r="AA30" s="94"/>
      <c r="AB30" s="121"/>
      <c r="AC30" s="94" t="s">
        <v>108</v>
      </c>
      <c r="AD30" s="121">
        <v>192994</v>
      </c>
    </row>
    <row r="31" spans="4:30" ht="10.5" customHeight="1">
      <c r="D31" s="3" t="s">
        <v>65</v>
      </c>
      <c r="F31" s="15"/>
      <c r="G31" s="15"/>
      <c r="I31" s="15"/>
      <c r="K31" s="15"/>
      <c r="M31" s="15"/>
      <c r="P31" s="97">
        <f t="shared" si="0"/>
        <v>0</v>
      </c>
      <c r="Q31" s="104">
        <v>71400</v>
      </c>
      <c r="R31" s="121">
        <v>23.4</v>
      </c>
      <c r="S31" s="94"/>
      <c r="T31" s="94"/>
      <c r="U31" s="94"/>
      <c r="V31" s="33"/>
      <c r="W31" s="33"/>
      <c r="X31" s="33"/>
      <c r="Y31" s="94"/>
      <c r="Z31" s="33"/>
      <c r="AA31" s="94"/>
      <c r="AB31" s="121"/>
      <c r="AC31" s="94" t="s">
        <v>104</v>
      </c>
      <c r="AD31" s="121">
        <v>52260</v>
      </c>
    </row>
    <row r="32" spans="4:30" ht="10.5" customHeight="1">
      <c r="D32" s="3" t="s">
        <v>21</v>
      </c>
      <c r="F32" s="15"/>
      <c r="G32" s="15"/>
      <c r="I32" s="15"/>
      <c r="K32" s="15"/>
      <c r="M32" s="15"/>
      <c r="P32" s="97">
        <f t="shared" si="0"/>
        <v>0</v>
      </c>
      <c r="Q32" s="104"/>
      <c r="R32" s="121"/>
      <c r="S32" s="94"/>
      <c r="T32" s="94"/>
      <c r="U32" s="94"/>
      <c r="V32" s="33"/>
      <c r="W32" s="33"/>
      <c r="X32" s="33"/>
      <c r="Y32" s="94"/>
      <c r="Z32" s="94"/>
      <c r="AA32" s="94"/>
      <c r="AB32" s="121"/>
      <c r="AC32" s="94" t="s">
        <v>109</v>
      </c>
      <c r="AD32" s="121">
        <v>94205</v>
      </c>
    </row>
    <row r="33" spans="4:30" ht="10.5" customHeight="1">
      <c r="D33" s="3" t="s">
        <v>28</v>
      </c>
      <c r="F33" s="15"/>
      <c r="G33" s="15"/>
      <c r="I33" s="15"/>
      <c r="K33" s="15"/>
      <c r="M33" s="15"/>
      <c r="P33" s="97">
        <f t="shared" si="0"/>
        <v>0</v>
      </c>
      <c r="Q33" s="104"/>
      <c r="R33" s="121"/>
      <c r="S33" s="94"/>
      <c r="T33" s="94"/>
      <c r="U33" s="94"/>
      <c r="V33" s="94"/>
      <c r="W33" s="33"/>
      <c r="X33" s="33"/>
      <c r="Y33" s="94"/>
      <c r="Z33" s="94"/>
      <c r="AA33" s="94"/>
      <c r="AB33" s="94"/>
      <c r="AC33" s="94" t="s">
        <v>110</v>
      </c>
      <c r="AD33" s="121">
        <v>57920</v>
      </c>
    </row>
    <row r="34" spans="4:30" ht="10.5" customHeight="1">
      <c r="D34" s="3" t="s">
        <v>29</v>
      </c>
      <c r="F34" s="15"/>
      <c r="G34" s="15"/>
      <c r="I34" s="15"/>
      <c r="K34" s="15"/>
      <c r="M34" s="15"/>
      <c r="P34" s="97">
        <f t="shared" si="0"/>
        <v>0</v>
      </c>
      <c r="Q34" s="104"/>
      <c r="R34" s="121"/>
      <c r="S34" s="94"/>
      <c r="T34" s="94"/>
      <c r="U34" s="94"/>
      <c r="V34" s="94"/>
      <c r="W34" s="33"/>
      <c r="X34" s="33"/>
      <c r="Y34" s="94"/>
      <c r="Z34" s="94"/>
      <c r="AA34" s="94"/>
      <c r="AB34" s="94"/>
      <c r="AC34" s="94" t="s">
        <v>105</v>
      </c>
      <c r="AD34" s="121">
        <v>56441.5</v>
      </c>
    </row>
    <row r="35" spans="4:30" ht="10.5" customHeight="1">
      <c r="D35" s="3" t="s">
        <v>30</v>
      </c>
      <c r="F35" s="33">
        <f>+K35-G35</f>
        <v>-2534.117</v>
      </c>
      <c r="G35" s="15">
        <v>-1907.01</v>
      </c>
      <c r="I35" s="15">
        <v>3199.1724399999994</v>
      </c>
      <c r="K35" s="15">
        <f>-4441127/1000</f>
        <v>-4441.127</v>
      </c>
      <c r="M35" s="15">
        <v>5331.241</v>
      </c>
      <c r="O35" s="3">
        <v>17017</v>
      </c>
      <c r="P35" s="97">
        <f t="shared" si="0"/>
        <v>-11685.759</v>
      </c>
      <c r="Q35" s="104"/>
      <c r="R35" s="121"/>
      <c r="S35" s="94"/>
      <c r="T35" s="94"/>
      <c r="U35" s="94"/>
      <c r="V35" s="94"/>
      <c r="W35" s="33"/>
      <c r="X35" s="33"/>
      <c r="Y35" s="94"/>
      <c r="Z35" s="94"/>
      <c r="AA35" s="94"/>
      <c r="AB35" s="94"/>
      <c r="AC35" s="94" t="s">
        <v>111</v>
      </c>
      <c r="AD35" s="121">
        <f>16677.36+706</f>
        <v>17383.36</v>
      </c>
    </row>
    <row r="36" spans="3:30" ht="10.5" customHeight="1">
      <c r="C36" s="5" t="s">
        <v>31</v>
      </c>
      <c r="D36" s="3" t="s">
        <v>17</v>
      </c>
      <c r="P36" s="97">
        <f t="shared" si="0"/>
        <v>0</v>
      </c>
      <c r="Q36" s="104"/>
      <c r="R36" s="121"/>
      <c r="S36" s="94"/>
      <c r="T36" s="94"/>
      <c r="U36" s="94"/>
      <c r="V36" s="94"/>
      <c r="W36" s="33"/>
      <c r="X36" s="33"/>
      <c r="Y36" s="94"/>
      <c r="Z36" s="94"/>
      <c r="AA36" s="94"/>
      <c r="AB36" s="94"/>
      <c r="AC36" s="94"/>
      <c r="AD36" s="121"/>
    </row>
    <row r="37" spans="4:30" ht="10.5" customHeight="1" thickBot="1">
      <c r="D37" s="3" t="s">
        <v>18</v>
      </c>
      <c r="F37" s="16">
        <f>+K37-G37</f>
        <v>3236.1000000000004</v>
      </c>
      <c r="G37" s="16">
        <v>1826.902</v>
      </c>
      <c r="I37" s="16">
        <v>2201.9770000000008</v>
      </c>
      <c r="K37" s="16">
        <f>5063002/1000</f>
        <v>5063.002</v>
      </c>
      <c r="M37" s="16">
        <v>8596.36</v>
      </c>
      <c r="O37" s="3">
        <v>15661</v>
      </c>
      <c r="P37" s="97">
        <f t="shared" si="0"/>
        <v>-7064.639999999999</v>
      </c>
      <c r="Q37" s="104"/>
      <c r="R37" s="121"/>
      <c r="S37" s="94"/>
      <c r="T37" s="94"/>
      <c r="U37" s="94"/>
      <c r="V37" s="94"/>
      <c r="W37" s="33"/>
      <c r="X37" s="33"/>
      <c r="Y37" s="94"/>
      <c r="Z37" s="94"/>
      <c r="AA37" s="94"/>
      <c r="AB37" s="94"/>
      <c r="AC37" s="94"/>
      <c r="AD37" s="149">
        <f>SUM(AD28:AD36)</f>
        <v>2472598.86</v>
      </c>
    </row>
    <row r="38" spans="3:29" ht="10.5" customHeight="1">
      <c r="C38" s="5" t="s">
        <v>32</v>
      </c>
      <c r="D38" s="3" t="s">
        <v>131</v>
      </c>
      <c r="P38" s="97">
        <f t="shared" si="0"/>
        <v>0</v>
      </c>
      <c r="Q38" s="104">
        <f>SUM(Q30:Q37)</f>
        <v>85200</v>
      </c>
      <c r="R38" s="121">
        <f>SUM(R30:R37)</f>
        <v>29.549999999999997</v>
      </c>
      <c r="S38" s="124">
        <f>+Q38+R38</f>
        <v>85229.55</v>
      </c>
      <c r="T38" s="94"/>
      <c r="U38" s="94"/>
      <c r="V38" s="94"/>
      <c r="W38" s="33"/>
      <c r="X38" s="33"/>
      <c r="Y38" s="94"/>
      <c r="Z38" s="94"/>
      <c r="AA38" s="94"/>
      <c r="AB38" s="94"/>
      <c r="AC38" s="94"/>
    </row>
    <row r="39" spans="3:29" ht="10.5" customHeight="1">
      <c r="C39" s="3"/>
      <c r="D39" s="3" t="s">
        <v>23</v>
      </c>
      <c r="F39" s="3"/>
      <c r="G39" s="3"/>
      <c r="H39" s="3"/>
      <c r="I39" s="3"/>
      <c r="J39" s="3"/>
      <c r="K39" s="3"/>
      <c r="L39" s="3"/>
      <c r="M39" s="3"/>
      <c r="P39" s="97">
        <f t="shared" si="0"/>
        <v>0</v>
      </c>
      <c r="Q39" s="104"/>
      <c r="R39" s="121"/>
      <c r="S39" s="94"/>
      <c r="T39" s="94"/>
      <c r="U39" s="94"/>
      <c r="V39" s="94"/>
      <c r="W39" s="33"/>
      <c r="X39" s="33"/>
      <c r="Y39" s="94"/>
      <c r="Z39" s="94"/>
      <c r="AA39" s="94"/>
      <c r="AB39" s="94"/>
      <c r="AC39" s="94"/>
    </row>
    <row r="40" spans="4:29" ht="10.5" customHeight="1">
      <c r="D40" s="3" t="s">
        <v>24</v>
      </c>
      <c r="E40" s="3"/>
      <c r="F40" s="33">
        <f>+K40-G40</f>
        <v>701.983</v>
      </c>
      <c r="G40" s="13">
        <v>-80.10799999999995</v>
      </c>
      <c r="H40" s="13">
        <f>SUM(I21:I37)</f>
        <v>8600.32188</v>
      </c>
      <c r="I40" s="13">
        <v>5401.149439999999</v>
      </c>
      <c r="J40" s="13">
        <f>SUM(K21:K37)</f>
        <v>-3819.2520000000004</v>
      </c>
      <c r="K40" s="40">
        <f>+K35+K37</f>
        <v>621.875</v>
      </c>
      <c r="L40" s="13">
        <f>SUM(M21:M37)</f>
        <v>19258.842</v>
      </c>
      <c r="M40" s="13">
        <v>13927.601</v>
      </c>
      <c r="O40" s="3">
        <v>32678</v>
      </c>
      <c r="P40" s="97">
        <f t="shared" si="0"/>
        <v>-18750.398999999998</v>
      </c>
      <c r="Q40" s="33"/>
      <c r="R40" s="94"/>
      <c r="S40" s="94"/>
      <c r="T40" s="94"/>
      <c r="U40" s="94"/>
      <c r="V40" s="94"/>
      <c r="W40" s="33"/>
      <c r="X40" s="33"/>
      <c r="Y40" s="94"/>
      <c r="Z40" s="94"/>
      <c r="AA40" s="94"/>
      <c r="AB40" s="94"/>
      <c r="AC40" s="94"/>
    </row>
    <row r="41" spans="3:29" ht="10.5" customHeight="1" thickBot="1">
      <c r="C41" s="5" t="s">
        <v>33</v>
      </c>
      <c r="D41" s="3" t="s">
        <v>12</v>
      </c>
      <c r="F41" s="16">
        <f>+K41-G41</f>
        <v>-1087.045</v>
      </c>
      <c r="G41" s="16">
        <v>-367</v>
      </c>
      <c r="I41" s="16">
        <v>-743.1990000000001</v>
      </c>
      <c r="K41" s="16">
        <f>-1454045/1000</f>
        <v>-1454.045</v>
      </c>
      <c r="M41" s="16">
        <v>-1754.199</v>
      </c>
      <c r="N41" s="7"/>
      <c r="O41" s="3">
        <v>-1433</v>
      </c>
      <c r="P41" s="97">
        <f t="shared" si="0"/>
        <v>-321.19900000000007</v>
      </c>
      <c r="Q41" s="33"/>
      <c r="R41" s="94"/>
      <c r="S41" s="94"/>
      <c r="T41" s="94"/>
      <c r="U41" s="94"/>
      <c r="V41" s="94"/>
      <c r="W41" s="33"/>
      <c r="X41" s="33"/>
      <c r="Y41" s="94"/>
      <c r="Z41" s="94"/>
      <c r="AA41" s="94"/>
      <c r="AB41" s="94"/>
      <c r="AC41" s="94"/>
    </row>
    <row r="42" spans="3:29" ht="10.5" customHeight="1">
      <c r="C42" s="41" t="s">
        <v>14</v>
      </c>
      <c r="D42" s="41" t="s">
        <v>14</v>
      </c>
      <c r="E42" s="4" t="s">
        <v>114</v>
      </c>
      <c r="P42" s="97">
        <f t="shared" si="0"/>
        <v>0</v>
      </c>
      <c r="Q42" s="33"/>
      <c r="R42" s="94"/>
      <c r="S42" s="94"/>
      <c r="T42" s="94"/>
      <c r="U42" s="94"/>
      <c r="V42" s="94"/>
      <c r="W42" s="33"/>
      <c r="X42" s="33"/>
      <c r="Y42" s="94"/>
      <c r="Z42" s="94"/>
      <c r="AA42" s="94"/>
      <c r="AB42" s="94"/>
      <c r="AC42" s="94"/>
    </row>
    <row r="43" spans="3:29" ht="10.5" customHeight="1">
      <c r="C43" s="41"/>
      <c r="D43" s="41"/>
      <c r="E43" s="4" t="s">
        <v>34</v>
      </c>
      <c r="N43" s="28"/>
      <c r="P43" s="97">
        <f t="shared" si="0"/>
        <v>0</v>
      </c>
      <c r="Q43" s="33"/>
      <c r="R43" s="94"/>
      <c r="S43" s="94"/>
      <c r="T43" s="94"/>
      <c r="U43" s="94"/>
      <c r="V43" s="94"/>
      <c r="W43" s="33"/>
      <c r="X43" s="33"/>
      <c r="Y43" s="94"/>
      <c r="Z43" s="94"/>
      <c r="AA43" s="94"/>
      <c r="AB43" s="94"/>
      <c r="AC43" s="94"/>
    </row>
    <row r="44" spans="3:29" ht="10.5" customHeight="1">
      <c r="C44" s="41"/>
      <c r="D44" s="41"/>
      <c r="E44" s="4" t="s">
        <v>35</v>
      </c>
      <c r="P44" s="97">
        <f t="shared" si="0"/>
        <v>0</v>
      </c>
      <c r="Q44" s="33"/>
      <c r="R44" s="94"/>
      <c r="S44" s="94"/>
      <c r="T44" s="94"/>
      <c r="U44" s="94"/>
      <c r="V44" s="94"/>
      <c r="W44" s="33"/>
      <c r="X44" s="33"/>
      <c r="Y44" s="94"/>
      <c r="Z44" s="94"/>
      <c r="AA44" s="94"/>
      <c r="AB44" s="94"/>
      <c r="AC44" s="94"/>
    </row>
    <row r="45" spans="3:29" ht="10.5" customHeight="1">
      <c r="C45" s="41"/>
      <c r="D45" s="41"/>
      <c r="E45" s="4" t="s">
        <v>36</v>
      </c>
      <c r="F45" s="33">
        <f>+K45-G45</f>
        <v>-385.0620000000001</v>
      </c>
      <c r="G45" s="40">
        <v>-447.10799999999995</v>
      </c>
      <c r="I45" s="13">
        <v>4657.950439999999</v>
      </c>
      <c r="K45" s="40">
        <f>+K40+K41</f>
        <v>-832.1700000000001</v>
      </c>
      <c r="M45" s="13">
        <v>12173.402</v>
      </c>
      <c r="N45" s="37"/>
      <c r="O45" s="3">
        <v>31245</v>
      </c>
      <c r="P45" s="97">
        <f t="shared" si="0"/>
        <v>-19071.597999999998</v>
      </c>
      <c r="Q45" s="33"/>
      <c r="R45" s="94"/>
      <c r="S45" s="94"/>
      <c r="T45" s="94"/>
      <c r="U45" s="94"/>
      <c r="V45" s="94"/>
      <c r="W45" s="33"/>
      <c r="X45" s="33"/>
      <c r="Y45" s="94"/>
      <c r="Z45" s="94"/>
      <c r="AA45" s="94"/>
      <c r="AB45" s="94"/>
      <c r="AC45" s="94"/>
    </row>
    <row r="46" spans="3:29" ht="10.5" customHeight="1" thickBot="1">
      <c r="C46" s="41"/>
      <c r="D46" s="41" t="s">
        <v>15</v>
      </c>
      <c r="E46" s="4" t="s">
        <v>37</v>
      </c>
      <c r="F46" s="87" t="s">
        <v>27</v>
      </c>
      <c r="G46" s="87" t="s">
        <v>27</v>
      </c>
      <c r="I46" s="87" t="s">
        <v>27</v>
      </c>
      <c r="K46" s="87" t="s">
        <v>27</v>
      </c>
      <c r="M46" s="87" t="s">
        <v>27</v>
      </c>
      <c r="P46" s="97"/>
      <c r="Q46" s="122"/>
      <c r="R46" s="112"/>
      <c r="S46" s="113"/>
      <c r="T46" s="114"/>
      <c r="U46" s="114"/>
      <c r="V46" s="33"/>
      <c r="W46" s="33"/>
      <c r="X46" s="33"/>
      <c r="Y46" s="94"/>
      <c r="Z46" s="94"/>
      <c r="AA46" s="94"/>
      <c r="AB46" s="94"/>
      <c r="AC46" s="94"/>
    </row>
    <row r="47" spans="3:29" ht="10.5" customHeight="1">
      <c r="C47" s="41" t="s">
        <v>38</v>
      </c>
      <c r="D47" s="4" t="s">
        <v>114</v>
      </c>
      <c r="F47" s="15"/>
      <c r="G47" s="15"/>
      <c r="I47" s="15"/>
      <c r="K47" s="15"/>
      <c r="M47" s="15"/>
      <c r="P47" s="97">
        <f t="shared" si="0"/>
        <v>0</v>
      </c>
      <c r="Q47" s="111"/>
      <c r="R47" s="112"/>
      <c r="S47" s="113"/>
      <c r="T47" s="114"/>
      <c r="U47" s="114"/>
      <c r="V47" s="33"/>
      <c r="W47" s="33"/>
      <c r="X47" s="33"/>
      <c r="Y47" s="94"/>
      <c r="Z47" s="94"/>
      <c r="AA47" s="94"/>
      <c r="AB47" s="94"/>
      <c r="AC47" s="94"/>
    </row>
    <row r="48" spans="4:29" ht="10.5" customHeight="1">
      <c r="D48" s="4" t="s">
        <v>39</v>
      </c>
      <c r="P48" s="97">
        <f t="shared" si="0"/>
        <v>0</v>
      </c>
      <c r="Q48" s="115"/>
      <c r="R48" s="94"/>
      <c r="S48" s="106"/>
      <c r="T48" s="33"/>
      <c r="U48" s="33"/>
      <c r="V48" s="33"/>
      <c r="W48" s="33"/>
      <c r="X48" s="33"/>
      <c r="Y48" s="94"/>
      <c r="Z48" s="94"/>
      <c r="AA48" s="94"/>
      <c r="AB48" s="94"/>
      <c r="AC48" s="94"/>
    </row>
    <row r="49" spans="4:29" ht="10.5" customHeight="1">
      <c r="D49" s="4" t="s">
        <v>40</v>
      </c>
      <c r="F49" s="33">
        <f>+K49-G49</f>
        <v>-385.0620000000001</v>
      </c>
      <c r="G49" s="40">
        <v>-447.10799999999995</v>
      </c>
      <c r="I49" s="33">
        <v>4657.950439999999</v>
      </c>
      <c r="K49" s="40">
        <f>+K45</f>
        <v>-832.1700000000001</v>
      </c>
      <c r="M49" s="33">
        <v>12173.402</v>
      </c>
      <c r="O49" s="3">
        <v>31245</v>
      </c>
      <c r="P49" s="97">
        <f t="shared" si="0"/>
        <v>-19071.597999999998</v>
      </c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</row>
    <row r="50" spans="3:29" ht="10.5" customHeight="1">
      <c r="C50" s="5" t="s">
        <v>41</v>
      </c>
      <c r="D50" s="41" t="s">
        <v>14</v>
      </c>
      <c r="E50" s="4" t="s">
        <v>42</v>
      </c>
      <c r="F50" s="88" t="s">
        <v>27</v>
      </c>
      <c r="G50" s="88" t="s">
        <v>27</v>
      </c>
      <c r="I50" s="88" t="s">
        <v>27</v>
      </c>
      <c r="K50" s="88" t="s">
        <v>27</v>
      </c>
      <c r="M50" s="88" t="s">
        <v>27</v>
      </c>
      <c r="P50" s="97" t="e">
        <f t="shared" si="0"/>
        <v>#VALUE!</v>
      </c>
      <c r="Q50" s="103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</row>
    <row r="51" spans="4:29" ht="10.5" customHeight="1">
      <c r="D51" s="41" t="s">
        <v>15</v>
      </c>
      <c r="E51" s="4" t="s">
        <v>37</v>
      </c>
      <c r="F51" s="88" t="s">
        <v>27</v>
      </c>
      <c r="G51" s="88" t="s">
        <v>27</v>
      </c>
      <c r="I51" s="88" t="s">
        <v>27</v>
      </c>
      <c r="K51" s="88" t="s">
        <v>27</v>
      </c>
      <c r="M51" s="88" t="s">
        <v>27</v>
      </c>
      <c r="P51" s="97" t="e">
        <f t="shared" si="0"/>
        <v>#VALUE!</v>
      </c>
      <c r="Q51" s="40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</row>
    <row r="52" spans="4:29" ht="10.5" customHeight="1">
      <c r="D52" s="41" t="s">
        <v>43</v>
      </c>
      <c r="E52" s="4" t="s">
        <v>42</v>
      </c>
      <c r="F52" s="33"/>
      <c r="G52" s="33"/>
      <c r="I52" s="33"/>
      <c r="K52" s="33"/>
      <c r="M52" s="33"/>
      <c r="P52" s="97">
        <f t="shared" si="0"/>
        <v>0</v>
      </c>
      <c r="Q52" s="103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</row>
    <row r="53" spans="4:29" ht="10.5" customHeight="1">
      <c r="D53" s="4"/>
      <c r="E53" s="4" t="s">
        <v>44</v>
      </c>
      <c r="F53" s="88" t="s">
        <v>27</v>
      </c>
      <c r="G53" s="88" t="s">
        <v>27</v>
      </c>
      <c r="I53" s="88" t="s">
        <v>27</v>
      </c>
      <c r="K53" s="88" t="s">
        <v>27</v>
      </c>
      <c r="M53" s="88" t="s">
        <v>27</v>
      </c>
      <c r="P53" s="97" t="e">
        <f t="shared" si="0"/>
        <v>#VALUE!</v>
      </c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</row>
    <row r="54" spans="4:29" ht="10.5" customHeight="1">
      <c r="D54" s="5"/>
      <c r="E54" s="4" t="s">
        <v>94</v>
      </c>
      <c r="N54" s="28"/>
      <c r="P54" s="97">
        <f t="shared" si="0"/>
        <v>0</v>
      </c>
      <c r="Q54" s="103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</row>
    <row r="55" spans="2:29" ht="10.5" customHeight="1">
      <c r="B55" s="22"/>
      <c r="C55" s="41" t="s">
        <v>45</v>
      </c>
      <c r="D55" s="4" t="s">
        <v>115</v>
      </c>
      <c r="E55" s="22"/>
      <c r="F55" s="33"/>
      <c r="G55" s="33"/>
      <c r="H55" s="33"/>
      <c r="I55" s="33"/>
      <c r="J55" s="33"/>
      <c r="K55" s="33"/>
      <c r="L55" s="33"/>
      <c r="M55" s="33"/>
      <c r="N55" s="28"/>
      <c r="P55" s="97">
        <f t="shared" si="0"/>
        <v>0</v>
      </c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</row>
    <row r="56" spans="3:29" ht="10.5" customHeight="1">
      <c r="C56" s="32"/>
      <c r="D56" s="4" t="s">
        <v>46</v>
      </c>
      <c r="E56" s="22"/>
      <c r="F56" s="83"/>
      <c r="N56" s="28"/>
      <c r="P56" s="97">
        <f t="shared" si="0"/>
        <v>0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</row>
    <row r="57" spans="3:29" ht="11.25" customHeight="1" thickBot="1">
      <c r="C57" s="32"/>
      <c r="D57" s="4" t="s">
        <v>47</v>
      </c>
      <c r="E57" s="22"/>
      <c r="F57" s="16">
        <f>+K57-G57</f>
        <v>-385.0620000000001</v>
      </c>
      <c r="G57" s="49">
        <v>-447.10799999999995</v>
      </c>
      <c r="H57" s="33"/>
      <c r="I57" s="139">
        <v>4657.950439999999</v>
      </c>
      <c r="J57" s="33"/>
      <c r="K57" s="49">
        <f>+K49</f>
        <v>-832.1700000000001</v>
      </c>
      <c r="L57" s="33"/>
      <c r="M57" s="139">
        <v>12173.402</v>
      </c>
      <c r="N57" s="28"/>
      <c r="O57" s="3">
        <v>31245</v>
      </c>
      <c r="P57" s="97">
        <f t="shared" si="0"/>
        <v>-19071.597999999998</v>
      </c>
      <c r="Q57" s="110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</row>
    <row r="58" spans="14:29" ht="10.5" customHeight="1">
      <c r="N58" s="28"/>
      <c r="P58" s="94"/>
      <c r="Q58" s="110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</row>
    <row r="59" spans="2:29" ht="10.5" customHeight="1">
      <c r="B59" s="42" t="s">
        <v>3</v>
      </c>
      <c r="C59" s="3" t="s">
        <v>4</v>
      </c>
      <c r="D59" s="3" t="s">
        <v>48</v>
      </c>
      <c r="E59" s="3"/>
      <c r="F59" s="3"/>
      <c r="G59" s="3"/>
      <c r="H59" s="3"/>
      <c r="I59" s="3"/>
      <c r="J59" s="3"/>
      <c r="K59" s="3"/>
      <c r="L59" s="3"/>
      <c r="M59" s="3"/>
      <c r="N59" s="28"/>
      <c r="P59" s="94"/>
      <c r="Q59" s="110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</row>
    <row r="60" spans="2:29" ht="10.5" customHeight="1">
      <c r="B60" s="3"/>
      <c r="C60" s="3"/>
      <c r="D60" s="3" t="s">
        <v>49</v>
      </c>
      <c r="E60" s="3"/>
      <c r="F60" s="3"/>
      <c r="G60" s="3"/>
      <c r="H60" s="3"/>
      <c r="I60" s="3"/>
      <c r="J60" s="3"/>
      <c r="K60" s="3"/>
      <c r="L60" s="3"/>
      <c r="M60" s="3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</row>
    <row r="61" spans="4:29" ht="10.5" customHeight="1">
      <c r="D61" s="3" t="s">
        <v>50</v>
      </c>
      <c r="F61" s="33"/>
      <c r="G61" s="33"/>
      <c r="H61" s="33"/>
      <c r="I61" s="33"/>
      <c r="J61" s="33"/>
      <c r="K61" s="33"/>
      <c r="L61" s="33"/>
      <c r="M61" s="33"/>
      <c r="N61" s="28"/>
      <c r="P61" s="94"/>
      <c r="Q61" s="110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</row>
    <row r="62" spans="4:29" ht="10.5" customHeight="1">
      <c r="D62" s="3" t="s">
        <v>51</v>
      </c>
      <c r="F62" s="33"/>
      <c r="G62" s="33"/>
      <c r="H62" s="33"/>
      <c r="I62" s="33"/>
      <c r="J62" s="33"/>
      <c r="K62" s="33"/>
      <c r="L62" s="33"/>
      <c r="M62" s="33"/>
      <c r="O62" s="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</row>
    <row r="63" spans="4:29" ht="10.5" customHeight="1">
      <c r="D63" s="41" t="s">
        <v>14</v>
      </c>
      <c r="E63" s="4" t="s">
        <v>53</v>
      </c>
      <c r="F63" s="33"/>
      <c r="G63" s="33"/>
      <c r="H63" s="33"/>
      <c r="I63" s="33"/>
      <c r="J63" s="33"/>
      <c r="K63" s="33"/>
      <c r="L63" s="33"/>
      <c r="M63" s="33"/>
      <c r="N63" s="28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</row>
    <row r="64" spans="5:29" ht="10.5" customHeight="1">
      <c r="E64" s="4" t="s">
        <v>54</v>
      </c>
      <c r="F64" s="34"/>
      <c r="G64" s="34"/>
      <c r="H64" s="34"/>
      <c r="I64" s="34"/>
      <c r="J64" s="34"/>
      <c r="K64" s="34"/>
      <c r="L64" s="34"/>
      <c r="M64" s="3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</row>
    <row r="65" spans="5:29" ht="11.25" customHeight="1">
      <c r="E65" s="4" t="s">
        <v>55</v>
      </c>
      <c r="F65" s="135">
        <f>+F57/160000*100</f>
        <v>-0.24066375000000007</v>
      </c>
      <c r="G65" s="136"/>
      <c r="H65" s="137"/>
      <c r="I65" s="140">
        <v>2.9112190249999994</v>
      </c>
      <c r="J65" s="137"/>
      <c r="K65" s="141">
        <f>+K57/160000*100</f>
        <v>-0.5201062500000001</v>
      </c>
      <c r="L65" s="137"/>
      <c r="M65" s="140">
        <v>7.60837625</v>
      </c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</row>
    <row r="66" spans="4:29" ht="10.5" customHeight="1">
      <c r="D66" s="41" t="s">
        <v>15</v>
      </c>
      <c r="E66" s="4" t="s">
        <v>52</v>
      </c>
      <c r="F66" s="104"/>
      <c r="G66" s="34"/>
      <c r="H66" s="34"/>
      <c r="I66" s="34"/>
      <c r="J66" s="34"/>
      <c r="K66" s="34"/>
      <c r="L66" s="34"/>
      <c r="M66" s="34"/>
      <c r="N66" s="7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</row>
    <row r="67" spans="5:29" ht="10.5" customHeight="1">
      <c r="E67" s="4" t="s">
        <v>96</v>
      </c>
      <c r="F67" s="147"/>
      <c r="G67" s="40"/>
      <c r="H67" s="40"/>
      <c r="I67" s="40"/>
      <c r="J67" s="40"/>
      <c r="K67" s="40"/>
      <c r="L67" s="33"/>
      <c r="M67" s="33"/>
      <c r="N67" s="7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</row>
    <row r="68" spans="3:29" ht="10.5" customHeight="1">
      <c r="C68" s="24"/>
      <c r="D68" s="23"/>
      <c r="E68" s="4" t="s">
        <v>55</v>
      </c>
      <c r="F68" s="145" t="s">
        <v>116</v>
      </c>
      <c r="G68" s="146"/>
      <c r="H68" s="146">
        <v>0</v>
      </c>
      <c r="I68" s="145" t="s">
        <v>116</v>
      </c>
      <c r="J68" s="146">
        <v>0</v>
      </c>
      <c r="K68" s="145" t="s">
        <v>116</v>
      </c>
      <c r="L68" s="146">
        <v>0</v>
      </c>
      <c r="M68" s="145" t="s">
        <v>116</v>
      </c>
      <c r="N68" s="7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</row>
    <row r="69" spans="13:29" ht="10.5" customHeight="1">
      <c r="M69" s="3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</row>
    <row r="70" spans="13:29" ht="10.5" customHeight="1">
      <c r="M70" s="33"/>
      <c r="N70" s="2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</row>
    <row r="71" spans="13:29" ht="30" customHeight="1">
      <c r="M71" s="33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</row>
    <row r="72" spans="2:29" ht="35.25" customHeight="1">
      <c r="B72" s="50" t="s">
        <v>66</v>
      </c>
      <c r="C72" s="51"/>
      <c r="D72" s="51"/>
      <c r="E72" s="52"/>
      <c r="F72" s="53"/>
      <c r="G72" s="53"/>
      <c r="M72" s="33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</row>
    <row r="73" spans="2:41" s="7" customFormat="1" ht="36" customHeight="1">
      <c r="B73" s="54"/>
      <c r="C73" s="55"/>
      <c r="D73" s="55"/>
      <c r="F73" s="15"/>
      <c r="G73" s="15"/>
      <c r="H73" s="15"/>
      <c r="I73" s="127" t="s">
        <v>88</v>
      </c>
      <c r="J73" s="15"/>
      <c r="K73" s="15"/>
      <c r="L73" s="15"/>
      <c r="M73" s="127" t="s">
        <v>88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O73" s="3"/>
    </row>
    <row r="74" spans="2:41" s="7" customFormat="1" ht="10.5" customHeight="1">
      <c r="B74" s="54"/>
      <c r="C74" s="55"/>
      <c r="D74" s="55"/>
      <c r="F74" s="15"/>
      <c r="G74" s="15"/>
      <c r="H74" s="15"/>
      <c r="I74" s="127" t="s">
        <v>92</v>
      </c>
      <c r="J74" s="15"/>
      <c r="K74" s="15"/>
      <c r="L74" s="15"/>
      <c r="M74" s="127" t="s">
        <v>89</v>
      </c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O74" s="3"/>
    </row>
    <row r="75" spans="2:41" s="7" customFormat="1" ht="10.5" customHeight="1">
      <c r="B75" s="128"/>
      <c r="C75" s="129"/>
      <c r="D75" s="129"/>
      <c r="F75" s="15"/>
      <c r="G75" s="15"/>
      <c r="H75" s="15"/>
      <c r="I75" s="127" t="s">
        <v>93</v>
      </c>
      <c r="J75" s="15"/>
      <c r="K75" s="15"/>
      <c r="L75" s="15"/>
      <c r="M75" s="127" t="s">
        <v>90</v>
      </c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O75" s="3"/>
    </row>
    <row r="76" spans="2:41" s="7" customFormat="1" ht="11.25">
      <c r="B76" s="128"/>
      <c r="C76" s="129"/>
      <c r="D76" s="129"/>
      <c r="F76" s="15"/>
      <c r="G76" s="15"/>
      <c r="H76" s="15"/>
      <c r="I76" s="127" t="s">
        <v>60</v>
      </c>
      <c r="J76" s="15"/>
      <c r="K76" s="15"/>
      <c r="L76" s="15"/>
      <c r="M76" s="127" t="s">
        <v>91</v>
      </c>
      <c r="P76" s="105"/>
      <c r="Q76" s="130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O76" s="3"/>
    </row>
    <row r="77" spans="2:41" s="7" customFormat="1" ht="11.25">
      <c r="B77" s="131"/>
      <c r="C77" s="129"/>
      <c r="D77" s="129"/>
      <c r="F77" s="15"/>
      <c r="G77" s="15"/>
      <c r="H77" s="15"/>
      <c r="I77" s="132" t="str">
        <f>+F14</f>
        <v>30/06/2001</v>
      </c>
      <c r="J77" s="15"/>
      <c r="K77" s="15"/>
      <c r="L77" s="15"/>
      <c r="M77" s="133" t="s">
        <v>98</v>
      </c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O77" s="3"/>
    </row>
    <row r="78" spans="2:41" s="7" customFormat="1" ht="11.25">
      <c r="B78" s="131"/>
      <c r="C78" s="134"/>
      <c r="D78" s="134"/>
      <c r="F78" s="15"/>
      <c r="G78" s="15"/>
      <c r="H78" s="15"/>
      <c r="I78" s="46" t="s">
        <v>5</v>
      </c>
      <c r="J78" s="15"/>
      <c r="K78" s="15"/>
      <c r="L78" s="15"/>
      <c r="M78" s="46" t="s">
        <v>5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O78" s="3"/>
    </row>
    <row r="79" spans="2:29" ht="11.25">
      <c r="B79" s="57"/>
      <c r="C79" s="58"/>
      <c r="D79" s="58"/>
      <c r="I79" s="58"/>
      <c r="M79" s="58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</row>
    <row r="80" spans="2:29" ht="11.25">
      <c r="B80" s="5">
        <v>1</v>
      </c>
      <c r="C80" s="56" t="s">
        <v>67</v>
      </c>
      <c r="D80" s="59"/>
      <c r="I80" s="60">
        <f>396578810/1000</f>
        <v>396578.81</v>
      </c>
      <c r="M80" s="60">
        <f>(395805000)/1000</f>
        <v>395805</v>
      </c>
      <c r="P80" s="110">
        <f>+I80-M80</f>
        <v>773.8099999999977</v>
      </c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</row>
    <row r="81" spans="2:29" ht="11.25">
      <c r="B81" s="5">
        <v>2</v>
      </c>
      <c r="C81" s="61" t="s">
        <v>68</v>
      </c>
      <c r="D81" s="59"/>
      <c r="I81" s="60">
        <f>63410845/1000</f>
        <v>63410.845</v>
      </c>
      <c r="M81" s="60">
        <v>59793</v>
      </c>
      <c r="P81" s="110">
        <f aca="true" t="shared" si="1" ref="P81:P116">+I81-M81</f>
        <v>3617.845000000001</v>
      </c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</row>
    <row r="82" spans="2:29" ht="11.25">
      <c r="B82" s="5">
        <v>3</v>
      </c>
      <c r="C82" s="56" t="s">
        <v>127</v>
      </c>
      <c r="D82" s="59"/>
      <c r="I82" s="60">
        <f>547433/1000</f>
        <v>547.433</v>
      </c>
      <c r="M82" s="60">
        <v>547</v>
      </c>
      <c r="P82" s="110">
        <f t="shared" si="1"/>
        <v>0.4329999999999927</v>
      </c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</row>
    <row r="83" spans="3:29" ht="11.25">
      <c r="C83" s="56" t="s">
        <v>69</v>
      </c>
      <c r="D83" s="59"/>
      <c r="I83" s="60"/>
      <c r="M83" s="60"/>
      <c r="P83" s="110">
        <f t="shared" si="1"/>
        <v>0</v>
      </c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</row>
    <row r="84" spans="3:29" ht="11.25">
      <c r="C84" s="62" t="s">
        <v>70</v>
      </c>
      <c r="D84" s="59"/>
      <c r="I84" s="60">
        <f>4749238/1000</f>
        <v>4749.238</v>
      </c>
      <c r="M84" s="60">
        <f>5901605/1000</f>
        <v>5901.605</v>
      </c>
      <c r="P84" s="110">
        <f t="shared" si="1"/>
        <v>-1152.3669999999993</v>
      </c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</row>
    <row r="85" spans="3:29" ht="11.25">
      <c r="C85" s="63" t="s">
        <v>71</v>
      </c>
      <c r="D85" s="59"/>
      <c r="I85" s="60">
        <f>4372713/1000</f>
        <v>4372.713</v>
      </c>
      <c r="M85" s="60">
        <v>5116</v>
      </c>
      <c r="P85" s="110">
        <f t="shared" si="1"/>
        <v>-743.2870000000003</v>
      </c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</row>
    <row r="86" spans="3:29" ht="11.25">
      <c r="C86" s="62" t="s">
        <v>117</v>
      </c>
      <c r="D86" s="59"/>
      <c r="I86" s="60">
        <f>1171663/1000</f>
        <v>1171.663</v>
      </c>
      <c r="M86" s="60">
        <f>1374209/1000</f>
        <v>1374.209</v>
      </c>
      <c r="P86" s="110">
        <f t="shared" si="1"/>
        <v>-202.54600000000005</v>
      </c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</row>
    <row r="87" spans="3:29" ht="11.25">
      <c r="C87" s="63" t="s">
        <v>72</v>
      </c>
      <c r="D87" s="59"/>
      <c r="I87" s="60">
        <f>134026/1000</f>
        <v>134.026</v>
      </c>
      <c r="M87" s="60">
        <f>392967/1000</f>
        <v>392.967</v>
      </c>
      <c r="P87" s="110">
        <f t="shared" si="1"/>
        <v>-258.941</v>
      </c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</row>
    <row r="88" spans="3:29" ht="11.25">
      <c r="C88" s="63" t="s">
        <v>122</v>
      </c>
      <c r="D88" s="59"/>
      <c r="I88" s="60">
        <f>9563571/1000</f>
        <v>9563.571</v>
      </c>
      <c r="M88" s="60">
        <v>9564</v>
      </c>
      <c r="P88" s="110">
        <f t="shared" si="1"/>
        <v>-0.4290000000000873</v>
      </c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</row>
    <row r="89" spans="3:29" ht="11.25">
      <c r="C89" s="63" t="s">
        <v>12</v>
      </c>
      <c r="D89" s="59"/>
      <c r="I89" s="60">
        <f>2863397/1000</f>
        <v>2863.397</v>
      </c>
      <c r="M89" s="60">
        <v>1719</v>
      </c>
      <c r="P89" s="110">
        <f>+I89-M89</f>
        <v>1144.397</v>
      </c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</row>
    <row r="90" spans="3:29" ht="11.25">
      <c r="C90" s="63" t="s">
        <v>86</v>
      </c>
      <c r="D90" s="59"/>
      <c r="I90" s="60">
        <f>(22506990)/1000</f>
        <v>22506.99</v>
      </c>
      <c r="M90" s="60">
        <v>12942</v>
      </c>
      <c r="P90" s="110">
        <f t="shared" si="1"/>
        <v>9564.990000000002</v>
      </c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</row>
    <row r="91" spans="3:29" ht="11.25">
      <c r="C91" s="56"/>
      <c r="D91" s="59"/>
      <c r="I91" s="64">
        <f>SUM(I84:I90)</f>
        <v>45361.598000000005</v>
      </c>
      <c r="M91" s="64">
        <f>SUM(M84:M90)</f>
        <v>37009.781</v>
      </c>
      <c r="P91" s="110">
        <f t="shared" si="1"/>
        <v>8351.817000000003</v>
      </c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</row>
    <row r="92" spans="2:29" ht="11.25">
      <c r="B92" s="5">
        <v>5</v>
      </c>
      <c r="C92" s="56" t="s">
        <v>73</v>
      </c>
      <c r="D92" s="59"/>
      <c r="I92" s="60"/>
      <c r="M92" s="60"/>
      <c r="P92" s="110">
        <f t="shared" si="1"/>
        <v>0</v>
      </c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</row>
    <row r="93" spans="3:29" ht="11.25">
      <c r="C93" s="63" t="s">
        <v>74</v>
      </c>
      <c r="D93" s="59"/>
      <c r="I93" s="60">
        <f>4882214/1000</f>
        <v>4882.214</v>
      </c>
      <c r="M93" s="60">
        <v>3564</v>
      </c>
      <c r="P93" s="110">
        <f t="shared" si="1"/>
        <v>1318.214</v>
      </c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</row>
    <row r="94" spans="3:29" ht="11.25">
      <c r="C94" s="63" t="s">
        <v>118</v>
      </c>
      <c r="D94" s="59"/>
      <c r="I94" s="60">
        <f>25688010/1000</f>
        <v>25688.01</v>
      </c>
      <c r="M94" s="60">
        <v>20431</v>
      </c>
      <c r="P94" s="110">
        <f t="shared" si="1"/>
        <v>5257.009999999998</v>
      </c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</row>
    <row r="95" spans="3:29" ht="11.25" hidden="1">
      <c r="C95" s="63" t="s">
        <v>119</v>
      </c>
      <c r="D95" s="59"/>
      <c r="I95" s="60"/>
      <c r="M95" s="60"/>
      <c r="P95" s="110">
        <f t="shared" si="1"/>
        <v>0</v>
      </c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</row>
    <row r="96" spans="3:29" ht="11.25">
      <c r="C96" s="62" t="s">
        <v>123</v>
      </c>
      <c r="D96" s="59"/>
      <c r="F96" s="60"/>
      <c r="G96" s="60"/>
      <c r="I96" s="60">
        <f>34671015/1000</f>
        <v>34671.015</v>
      </c>
      <c r="M96" s="60">
        <v>27881</v>
      </c>
      <c r="P96" s="110">
        <f t="shared" si="1"/>
        <v>6790.014999999999</v>
      </c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</row>
    <row r="97" spans="3:29" ht="11.25">
      <c r="C97" s="63" t="s">
        <v>120</v>
      </c>
      <c r="D97" s="58"/>
      <c r="I97" s="60">
        <f>2872664/1000</f>
        <v>2872.664</v>
      </c>
      <c r="M97" s="60">
        <v>1452</v>
      </c>
      <c r="P97" s="110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</row>
    <row r="98" spans="3:29" ht="11.25" hidden="1">
      <c r="C98" s="63" t="s">
        <v>124</v>
      </c>
      <c r="D98" s="58"/>
      <c r="I98" s="60"/>
      <c r="M98" s="60"/>
      <c r="O98" s="97"/>
      <c r="P98" s="110">
        <f t="shared" si="1"/>
        <v>0</v>
      </c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</row>
    <row r="99" spans="3:29" ht="11.25" hidden="1">
      <c r="C99" s="63" t="s">
        <v>75</v>
      </c>
      <c r="D99" s="58"/>
      <c r="I99" s="67">
        <v>0</v>
      </c>
      <c r="M99" s="67">
        <v>0</v>
      </c>
      <c r="P99" s="110">
        <f t="shared" si="1"/>
        <v>0</v>
      </c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</row>
    <row r="100" spans="3:29" ht="11.25">
      <c r="C100" s="57"/>
      <c r="D100" s="4"/>
      <c r="E100" s="65"/>
      <c r="F100" s="11"/>
      <c r="G100" s="11"/>
      <c r="H100" s="11"/>
      <c r="I100" s="64">
        <f>SUM(I93:I99)</f>
        <v>68113.903</v>
      </c>
      <c r="J100" s="11"/>
      <c r="K100" s="11"/>
      <c r="L100" s="11"/>
      <c r="M100" s="64">
        <f>SUM(M93:M99)</f>
        <v>53328</v>
      </c>
      <c r="P100" s="110">
        <f t="shared" si="1"/>
        <v>14785.903000000006</v>
      </c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</row>
    <row r="101" spans="2:29" ht="11.25">
      <c r="B101" s="5">
        <v>6</v>
      </c>
      <c r="C101" s="56" t="s">
        <v>126</v>
      </c>
      <c r="D101" s="59"/>
      <c r="I101" s="70">
        <f>+I91-I100</f>
        <v>-22752.305</v>
      </c>
      <c r="M101" s="70">
        <f>+M91-M100</f>
        <v>-16318.218999999997</v>
      </c>
      <c r="P101" s="110">
        <f t="shared" si="1"/>
        <v>-6434.086000000003</v>
      </c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</row>
    <row r="102" spans="3:29" ht="12" customHeight="1" thickBot="1">
      <c r="C102" s="56"/>
      <c r="D102" s="59"/>
      <c r="I102" s="66">
        <f>SUM(I80:I82)+I101</f>
        <v>437784.78300000005</v>
      </c>
      <c r="J102" s="13" t="s">
        <v>112</v>
      </c>
      <c r="M102" s="66">
        <f>SUM(M80:M82)+M101</f>
        <v>439826.781</v>
      </c>
      <c r="P102" s="110">
        <f t="shared" si="1"/>
        <v>-2041.9979999999632</v>
      </c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</row>
    <row r="103" spans="3:29" ht="12" thickTop="1">
      <c r="C103" s="56"/>
      <c r="D103" s="56"/>
      <c r="I103" s="60"/>
      <c r="M103" s="60"/>
      <c r="P103" s="110">
        <f t="shared" si="1"/>
        <v>0</v>
      </c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</row>
    <row r="104" spans="2:29" ht="11.25">
      <c r="B104" s="5">
        <v>7</v>
      </c>
      <c r="C104" s="56" t="s">
        <v>76</v>
      </c>
      <c r="D104" s="56"/>
      <c r="I104" s="60">
        <v>160000</v>
      </c>
      <c r="M104" s="60">
        <v>160000</v>
      </c>
      <c r="P104" s="110">
        <f t="shared" si="1"/>
        <v>0</v>
      </c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</row>
    <row r="105" spans="3:29" ht="11.25">
      <c r="C105" s="56" t="s">
        <v>83</v>
      </c>
      <c r="D105" s="56"/>
      <c r="I105" s="60"/>
      <c r="M105" s="60"/>
      <c r="P105" s="110">
        <f t="shared" si="1"/>
        <v>0</v>
      </c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</row>
    <row r="106" spans="3:29" ht="11.25">
      <c r="C106" s="3"/>
      <c r="D106" s="63" t="s">
        <v>77</v>
      </c>
      <c r="I106" s="60">
        <f>(185677988/1000)+1</f>
        <v>185678.988</v>
      </c>
      <c r="M106" s="60">
        <v>186510</v>
      </c>
      <c r="P106" s="110">
        <f t="shared" si="1"/>
        <v>-831.0119999999879</v>
      </c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</row>
    <row r="107" spans="3:29" ht="11.25">
      <c r="C107" s="3"/>
      <c r="D107" s="63" t="s">
        <v>87</v>
      </c>
      <c r="I107" s="60">
        <f>+(7901819/1000)</f>
        <v>7901.819</v>
      </c>
      <c r="M107" s="60">
        <v>7902</v>
      </c>
      <c r="P107" s="110">
        <f t="shared" si="1"/>
        <v>-0.18099999999958527</v>
      </c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</row>
    <row r="108" spans="3:29" ht="11.25">
      <c r="C108" s="3"/>
      <c r="D108" s="63" t="s">
        <v>78</v>
      </c>
      <c r="I108" s="60">
        <f>21151941/1000</f>
        <v>21151.941</v>
      </c>
      <c r="M108" s="60">
        <f>21151941/1000</f>
        <v>21151.941</v>
      </c>
      <c r="P108" s="110">
        <f t="shared" si="1"/>
        <v>0</v>
      </c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</row>
    <row r="109" spans="3:29" ht="11.25">
      <c r="C109" s="3"/>
      <c r="D109" s="63" t="s">
        <v>79</v>
      </c>
      <c r="I109" s="60">
        <f>288033/1000</f>
        <v>288.033</v>
      </c>
      <c r="M109" s="60">
        <f>288033/1000</f>
        <v>288.033</v>
      </c>
      <c r="P109" s="110">
        <f t="shared" si="1"/>
        <v>0</v>
      </c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</row>
    <row r="110" spans="3:29" ht="11.25">
      <c r="C110" s="56"/>
      <c r="D110" s="56" t="s">
        <v>84</v>
      </c>
      <c r="I110" s="64">
        <f>SUM(I104:I109)</f>
        <v>375020.781</v>
      </c>
      <c r="M110" s="64">
        <f>SUM(M104:M109)</f>
        <v>375851.974</v>
      </c>
      <c r="P110" s="110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</row>
    <row r="111" spans="2:29" ht="11.25">
      <c r="B111" s="3"/>
      <c r="C111" s="3"/>
      <c r="E111" s="3"/>
      <c r="F111" s="3"/>
      <c r="G111" s="3"/>
      <c r="H111" s="3"/>
      <c r="I111" s="3" t="s">
        <v>82</v>
      </c>
      <c r="J111" s="3"/>
      <c r="K111" s="3"/>
      <c r="L111" s="3"/>
      <c r="M111" s="3" t="s">
        <v>82</v>
      </c>
      <c r="P111" s="110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</row>
    <row r="112" spans="2:41" s="4" customFormat="1" ht="12" customHeight="1">
      <c r="B112" s="5">
        <v>8</v>
      </c>
      <c r="C112" s="56" t="s">
        <v>85</v>
      </c>
      <c r="D112" s="56"/>
      <c r="F112" s="13"/>
      <c r="G112" s="13"/>
      <c r="H112" s="13"/>
      <c r="I112" s="60">
        <v>0</v>
      </c>
      <c r="J112" s="13"/>
      <c r="K112" s="13"/>
      <c r="L112" s="13"/>
      <c r="M112" s="60">
        <v>0</v>
      </c>
      <c r="O112" s="97"/>
      <c r="P112" s="110">
        <f t="shared" si="1"/>
        <v>0</v>
      </c>
      <c r="Q112" s="110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O112" s="3"/>
    </row>
    <row r="113" spans="2:29" ht="11.25">
      <c r="B113" s="5">
        <v>9</v>
      </c>
      <c r="C113" s="56" t="s">
        <v>80</v>
      </c>
      <c r="D113" s="56"/>
      <c r="I113" s="60">
        <f>60979002/1000</f>
        <v>60979.002</v>
      </c>
      <c r="M113" s="60">
        <v>62190</v>
      </c>
      <c r="O113" s="4"/>
      <c r="P113" s="110">
        <f t="shared" si="1"/>
        <v>-1210.9979999999996</v>
      </c>
      <c r="Q113" s="110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</row>
    <row r="114" spans="2:29" ht="11.25">
      <c r="B114" s="5">
        <v>10</v>
      </c>
      <c r="C114" s="56" t="s">
        <v>81</v>
      </c>
      <c r="D114" s="56"/>
      <c r="I114" s="60">
        <f>1785000/1000</f>
        <v>1785</v>
      </c>
      <c r="M114" s="60">
        <f>1785000/1000</f>
        <v>1785</v>
      </c>
      <c r="P114" s="110">
        <f t="shared" si="1"/>
        <v>0</v>
      </c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</row>
    <row r="115" spans="3:29" ht="11.25">
      <c r="C115" s="56" t="s">
        <v>82</v>
      </c>
      <c r="D115" s="56"/>
      <c r="I115" s="60"/>
      <c r="M115" s="60"/>
      <c r="P115" s="110">
        <f t="shared" si="1"/>
        <v>0</v>
      </c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</row>
    <row r="116" spans="3:29" ht="12" thickBot="1">
      <c r="C116" s="57"/>
      <c r="D116" s="58"/>
      <c r="I116" s="68">
        <f>+I110+I113+I114</f>
        <v>437784.783</v>
      </c>
      <c r="M116" s="68">
        <f>+M110+M113+M114</f>
        <v>439826.974</v>
      </c>
      <c r="P116" s="110">
        <f t="shared" si="1"/>
        <v>-2042.1909999999916</v>
      </c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</row>
    <row r="117" spans="3:29" ht="12" thickTop="1">
      <c r="C117" s="57"/>
      <c r="D117" s="58"/>
      <c r="I117" s="101"/>
      <c r="M117" s="101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</row>
    <row r="118" spans="2:29" ht="11.25">
      <c r="B118" s="5">
        <v>11</v>
      </c>
      <c r="C118" s="56" t="s">
        <v>95</v>
      </c>
      <c r="D118" s="58"/>
      <c r="I118" s="69">
        <f>+I110/I104</f>
        <v>2.34387988125</v>
      </c>
      <c r="M118" s="69">
        <f>+M110/M104</f>
        <v>2.3490748375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</row>
    <row r="119" spans="2:29" ht="9" customHeight="1">
      <c r="B119" s="17"/>
      <c r="C119" s="4"/>
      <c r="D119" s="24"/>
      <c r="E119" s="24"/>
      <c r="F119" s="35"/>
      <c r="G119" s="30"/>
      <c r="H119" s="30"/>
      <c r="I119" s="30"/>
      <c r="J119" s="30"/>
      <c r="K119" s="30"/>
      <c r="L119" s="30"/>
      <c r="M119" s="30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</row>
    <row r="120" spans="2:29" ht="13.5" customHeight="1">
      <c r="B120" s="71"/>
      <c r="C120" s="4"/>
      <c r="D120" s="21"/>
      <c r="F120" s="31"/>
      <c r="G120" s="30"/>
      <c r="H120" s="30"/>
      <c r="I120" s="30"/>
      <c r="J120" s="30"/>
      <c r="K120" s="30"/>
      <c r="L120" s="30"/>
      <c r="M120" s="30"/>
      <c r="P120" s="94"/>
      <c r="Q120" s="116"/>
      <c r="R120" s="117"/>
      <c r="S120" s="118"/>
      <c r="T120" s="100"/>
      <c r="U120" s="100"/>
      <c r="V120" s="94"/>
      <c r="W120" s="94"/>
      <c r="X120" s="94"/>
      <c r="Y120" s="94"/>
      <c r="Z120" s="94"/>
      <c r="AA120" s="94"/>
      <c r="AB120" s="94"/>
      <c r="AC120" s="94"/>
    </row>
    <row r="121" spans="2:29" ht="10.5" customHeight="1">
      <c r="B121" s="4"/>
      <c r="C121" s="4"/>
      <c r="D121" s="21"/>
      <c r="E121" s="21"/>
      <c r="F121" s="31"/>
      <c r="G121" s="21"/>
      <c r="H121" s="21"/>
      <c r="I121" s="21"/>
      <c r="J121" s="21"/>
      <c r="K121" s="21"/>
      <c r="L121" s="21"/>
      <c r="M121" s="21"/>
      <c r="P121" s="94"/>
      <c r="Q121" s="119"/>
      <c r="R121" s="117"/>
      <c r="S121" s="118"/>
      <c r="T121" s="100"/>
      <c r="U121" s="100"/>
      <c r="V121" s="94"/>
      <c r="W121" s="94"/>
      <c r="X121" s="94"/>
      <c r="Y121" s="94"/>
      <c r="Z121" s="94"/>
      <c r="AA121" s="94"/>
      <c r="AB121" s="94"/>
      <c r="AC121" s="94"/>
    </row>
    <row r="122" spans="2:29" ht="10.5" customHeight="1">
      <c r="B122" s="72"/>
      <c r="C122" s="73"/>
      <c r="D122" s="21"/>
      <c r="E122" s="24"/>
      <c r="F122" s="21"/>
      <c r="G122" s="21"/>
      <c r="H122" s="21"/>
      <c r="I122" s="21"/>
      <c r="J122" s="21"/>
      <c r="K122" s="21"/>
      <c r="L122" s="21"/>
      <c r="M122" s="21"/>
      <c r="P122" s="94"/>
      <c r="Q122" s="119"/>
      <c r="R122" s="118"/>
      <c r="S122" s="100"/>
      <c r="T122" s="100"/>
      <c r="U122" s="100"/>
      <c r="V122" s="94"/>
      <c r="W122" s="94"/>
      <c r="X122" s="94"/>
      <c r="Y122" s="94"/>
      <c r="Z122" s="94"/>
      <c r="AA122" s="94"/>
      <c r="AB122" s="94"/>
      <c r="AC122" s="94"/>
    </row>
    <row r="123" spans="2:29" ht="10.5" customHeight="1" hidden="1">
      <c r="B123" s="58"/>
      <c r="C123" s="58"/>
      <c r="D123" s="21"/>
      <c r="E123" s="24"/>
      <c r="F123" s="21"/>
      <c r="G123" s="24"/>
      <c r="H123" s="24"/>
      <c r="I123" s="24"/>
      <c r="J123" s="24"/>
      <c r="K123" s="24"/>
      <c r="L123" s="24"/>
      <c r="M123" s="24"/>
      <c r="P123" s="94"/>
      <c r="Q123" s="119"/>
      <c r="R123" s="118"/>
      <c r="S123" s="100"/>
      <c r="T123" s="100"/>
      <c r="U123" s="100"/>
      <c r="V123" s="94"/>
      <c r="W123" s="94"/>
      <c r="X123" s="94"/>
      <c r="Y123" s="94"/>
      <c r="Z123" s="94"/>
      <c r="AA123" s="94"/>
      <c r="AB123" s="94"/>
      <c r="AC123" s="94"/>
    </row>
    <row r="124" spans="2:29" ht="10.5" customHeight="1" hidden="1">
      <c r="B124" s="58"/>
      <c r="C124" s="58"/>
      <c r="D124" s="21"/>
      <c r="E124" s="24"/>
      <c r="F124" s="21"/>
      <c r="G124" s="24"/>
      <c r="H124" s="24"/>
      <c r="I124" s="24"/>
      <c r="J124" s="24"/>
      <c r="K124" s="24"/>
      <c r="L124" s="24"/>
      <c r="M124" s="24"/>
      <c r="P124" s="94"/>
      <c r="Q124" s="119"/>
      <c r="R124" s="118"/>
      <c r="S124" s="100"/>
      <c r="T124" s="100"/>
      <c r="U124" s="100"/>
      <c r="V124" s="94"/>
      <c r="W124" s="94"/>
      <c r="X124" s="94"/>
      <c r="Y124" s="94"/>
      <c r="Z124" s="94"/>
      <c r="AA124" s="94"/>
      <c r="AB124" s="94"/>
      <c r="AC124" s="94"/>
    </row>
    <row r="125" spans="2:29" ht="10.5" customHeight="1" hidden="1">
      <c r="B125" s="58"/>
      <c r="C125" s="58"/>
      <c r="D125" s="21"/>
      <c r="E125" s="24"/>
      <c r="F125" s="21"/>
      <c r="G125" s="24"/>
      <c r="H125" s="24"/>
      <c r="I125" s="24"/>
      <c r="J125" s="24"/>
      <c r="K125" s="24"/>
      <c r="L125" s="24"/>
      <c r="M125" s="24"/>
      <c r="P125" s="94"/>
      <c r="Q125" s="119"/>
      <c r="R125" s="118"/>
      <c r="S125" s="100"/>
      <c r="T125" s="100"/>
      <c r="U125" s="100"/>
      <c r="V125" s="94"/>
      <c r="W125" s="94"/>
      <c r="X125" s="94"/>
      <c r="Y125" s="94"/>
      <c r="Z125" s="94"/>
      <c r="AA125" s="94"/>
      <c r="AB125" s="94"/>
      <c r="AC125" s="94"/>
    </row>
    <row r="126" spans="2:29" ht="10.5" customHeight="1" hidden="1">
      <c r="B126" s="58"/>
      <c r="C126" s="58"/>
      <c r="D126" s="21"/>
      <c r="E126" s="24"/>
      <c r="F126" s="21"/>
      <c r="G126" s="24"/>
      <c r="H126" s="24"/>
      <c r="I126" s="24"/>
      <c r="J126" s="24"/>
      <c r="K126" s="24"/>
      <c r="L126" s="24"/>
      <c r="M126" s="24"/>
      <c r="P126" s="94"/>
      <c r="Q126" s="117"/>
      <c r="R126" s="118"/>
      <c r="S126" s="100"/>
      <c r="T126" s="100"/>
      <c r="U126" s="100"/>
      <c r="V126" s="94"/>
      <c r="W126" s="94"/>
      <c r="X126" s="94"/>
      <c r="Y126" s="94"/>
      <c r="Z126" s="94"/>
      <c r="AA126" s="94"/>
      <c r="AB126" s="94"/>
      <c r="AC126" s="94"/>
    </row>
    <row r="127" spans="2:29" ht="10.5" customHeight="1" hidden="1">
      <c r="B127" s="72"/>
      <c r="C127" s="74"/>
      <c r="D127" s="21"/>
      <c r="E127" s="24"/>
      <c r="F127" s="21"/>
      <c r="G127" s="24"/>
      <c r="H127" s="24"/>
      <c r="I127" s="24"/>
      <c r="J127" s="24"/>
      <c r="K127" s="24"/>
      <c r="L127" s="24"/>
      <c r="M127" s="24"/>
      <c r="P127" s="94"/>
      <c r="Q127" s="117"/>
      <c r="R127" s="118"/>
      <c r="S127" s="100"/>
      <c r="T127" s="100"/>
      <c r="U127" s="100"/>
      <c r="V127" s="94"/>
      <c r="W127" s="94"/>
      <c r="X127" s="94"/>
      <c r="Y127" s="94"/>
      <c r="Z127" s="94"/>
      <c r="AA127" s="94"/>
      <c r="AB127" s="94"/>
      <c r="AC127" s="94"/>
    </row>
    <row r="128" spans="2:29" ht="10.5" customHeight="1" hidden="1">
      <c r="B128" s="58"/>
      <c r="C128" s="58"/>
      <c r="D128" s="21"/>
      <c r="E128" s="24"/>
      <c r="F128" s="21"/>
      <c r="G128" s="24"/>
      <c r="H128" s="24"/>
      <c r="I128" s="24"/>
      <c r="J128" s="24"/>
      <c r="K128" s="24"/>
      <c r="L128" s="24"/>
      <c r="M128" s="24"/>
      <c r="P128" s="94"/>
      <c r="Q128" s="119"/>
      <c r="R128" s="120"/>
      <c r="S128" s="100"/>
      <c r="T128" s="100"/>
      <c r="U128" s="100"/>
      <c r="V128" s="94"/>
      <c r="W128" s="94"/>
      <c r="X128" s="94"/>
      <c r="Y128" s="94"/>
      <c r="Z128" s="94"/>
      <c r="AA128" s="94"/>
      <c r="AB128" s="94"/>
      <c r="AC128" s="94"/>
    </row>
    <row r="129" spans="2:29" ht="10.5" customHeight="1" hidden="1">
      <c r="B129" s="3"/>
      <c r="C129" s="3"/>
      <c r="D129" s="21"/>
      <c r="E129" s="24"/>
      <c r="F129" s="21"/>
      <c r="G129" s="3"/>
      <c r="H129" s="3"/>
      <c r="I129" s="3"/>
      <c r="J129" s="3"/>
      <c r="K129" s="3"/>
      <c r="L129" s="3"/>
      <c r="M129" s="3"/>
      <c r="P129" s="94"/>
      <c r="Q129" s="119"/>
      <c r="R129" s="118"/>
      <c r="S129" s="100"/>
      <c r="T129" s="100"/>
      <c r="U129" s="100"/>
      <c r="V129" s="94"/>
      <c r="W129" s="94"/>
      <c r="X129" s="94"/>
      <c r="Y129" s="94"/>
      <c r="Z129" s="94"/>
      <c r="AA129" s="94"/>
      <c r="AB129" s="94"/>
      <c r="AC129" s="94"/>
    </row>
    <row r="130" spans="2:29" ht="10.5" customHeight="1" hidden="1">
      <c r="B130" s="72"/>
      <c r="C130" s="74"/>
      <c r="D130" s="21"/>
      <c r="E130" s="21"/>
      <c r="F130" s="21"/>
      <c r="G130" s="3"/>
      <c r="H130" s="3"/>
      <c r="I130" s="3"/>
      <c r="J130" s="3"/>
      <c r="K130" s="3"/>
      <c r="L130" s="3"/>
      <c r="M130" s="3"/>
      <c r="P130" s="94"/>
      <c r="Q130" s="119"/>
      <c r="R130" s="118"/>
      <c r="S130" s="100"/>
      <c r="T130" s="100"/>
      <c r="U130" s="100"/>
      <c r="V130" s="94"/>
      <c r="W130" s="94"/>
      <c r="X130" s="94"/>
      <c r="Y130" s="94"/>
      <c r="Z130" s="94"/>
      <c r="AA130" s="94"/>
      <c r="AB130" s="94"/>
      <c r="AC130" s="94"/>
    </row>
    <row r="131" spans="2:29" ht="10.5" customHeight="1" hidden="1">
      <c r="B131" s="3"/>
      <c r="C131" s="58"/>
      <c r="D131" s="21"/>
      <c r="E131" s="20"/>
      <c r="F131" s="21"/>
      <c r="G131" s="3"/>
      <c r="H131" s="3"/>
      <c r="I131" s="3"/>
      <c r="J131" s="3"/>
      <c r="K131" s="3"/>
      <c r="L131" s="3"/>
      <c r="M131" s="3"/>
      <c r="P131" s="94"/>
      <c r="Q131" s="119"/>
      <c r="R131" s="118"/>
      <c r="S131" s="100"/>
      <c r="T131" s="100"/>
      <c r="U131" s="100"/>
      <c r="V131" s="94"/>
      <c r="W131" s="94"/>
      <c r="X131" s="94"/>
      <c r="Y131" s="94"/>
      <c r="Z131" s="94"/>
      <c r="AA131" s="94"/>
      <c r="AB131" s="94"/>
      <c r="AC131" s="94"/>
    </row>
    <row r="132" spans="2:29" ht="10.5" customHeight="1" hidden="1">
      <c r="B132" s="28"/>
      <c r="C132" s="3"/>
      <c r="D132" s="21"/>
      <c r="E132" s="21"/>
      <c r="F132" s="21"/>
      <c r="G132" s="3"/>
      <c r="H132" s="24"/>
      <c r="I132" s="24"/>
      <c r="J132" s="24"/>
      <c r="K132" s="24"/>
      <c r="L132" s="24"/>
      <c r="M132" s="24"/>
      <c r="P132" s="94"/>
      <c r="Q132" s="118"/>
      <c r="R132" s="118"/>
      <c r="S132" s="100"/>
      <c r="T132" s="100"/>
      <c r="U132" s="100"/>
      <c r="V132" s="94"/>
      <c r="W132" s="94"/>
      <c r="X132" s="94"/>
      <c r="Y132" s="94"/>
      <c r="Z132" s="94"/>
      <c r="AA132" s="94"/>
      <c r="AB132" s="94"/>
      <c r="AC132" s="94"/>
    </row>
    <row r="133" spans="2:29" ht="10.5" customHeight="1" hidden="1">
      <c r="B133" s="75"/>
      <c r="C133" s="74"/>
      <c r="D133" s="24"/>
      <c r="E133" s="21"/>
      <c r="F133" s="21"/>
      <c r="G133" s="24"/>
      <c r="H133" s="3"/>
      <c r="I133" s="3"/>
      <c r="J133" s="3"/>
      <c r="K133" s="3"/>
      <c r="L133" s="3"/>
      <c r="M133" s="3"/>
      <c r="P133" s="94"/>
      <c r="Q133" s="119"/>
      <c r="R133" s="118"/>
      <c r="S133" s="100"/>
      <c r="T133" s="100"/>
      <c r="U133" s="100"/>
      <c r="V133" s="94"/>
      <c r="W133" s="94"/>
      <c r="X133" s="94"/>
      <c r="Y133" s="94"/>
      <c r="Z133" s="94"/>
      <c r="AA133" s="94"/>
      <c r="AB133" s="94"/>
      <c r="AC133" s="94"/>
    </row>
    <row r="134" spans="2:29" ht="10.5" customHeight="1" hidden="1">
      <c r="B134" s="28"/>
      <c r="C134" s="39"/>
      <c r="D134" s="21"/>
      <c r="E134" s="21"/>
      <c r="F134" s="21"/>
      <c r="G134" s="3"/>
      <c r="H134" s="24"/>
      <c r="I134" s="24"/>
      <c r="J134" s="24"/>
      <c r="K134" s="36"/>
      <c r="L134" s="3"/>
      <c r="M134" s="3"/>
      <c r="P134" s="94"/>
      <c r="Q134" s="119"/>
      <c r="R134" s="118"/>
      <c r="S134" s="100"/>
      <c r="T134" s="100"/>
      <c r="U134" s="100"/>
      <c r="V134" s="94"/>
      <c r="W134" s="94"/>
      <c r="X134" s="94"/>
      <c r="Y134" s="94"/>
      <c r="Z134" s="94"/>
      <c r="AA134" s="94"/>
      <c r="AB134" s="94"/>
      <c r="AC134" s="94"/>
    </row>
    <row r="135" spans="2:29" ht="10.5" customHeight="1" hidden="1">
      <c r="B135" s="3"/>
      <c r="C135" s="3"/>
      <c r="D135" s="24"/>
      <c r="E135" s="21"/>
      <c r="F135" s="21"/>
      <c r="G135" s="24"/>
      <c r="H135" s="24"/>
      <c r="I135" s="24"/>
      <c r="J135" s="24"/>
      <c r="K135" s="1"/>
      <c r="L135" s="2"/>
      <c r="M135" s="2"/>
      <c r="P135" s="94"/>
      <c r="Q135" s="119"/>
      <c r="R135" s="118"/>
      <c r="S135" s="100"/>
      <c r="T135" s="100"/>
      <c r="U135" s="100"/>
      <c r="V135" s="94"/>
      <c r="W135" s="94"/>
      <c r="X135" s="94"/>
      <c r="Y135" s="94"/>
      <c r="Z135" s="94"/>
      <c r="AA135" s="94"/>
      <c r="AB135" s="94"/>
      <c r="AC135" s="94"/>
    </row>
    <row r="136" spans="2:29" ht="10.5" customHeight="1" hidden="1">
      <c r="B136" s="3"/>
      <c r="C136" s="3"/>
      <c r="D136" s="24"/>
      <c r="E136" s="21"/>
      <c r="F136" s="44"/>
      <c r="G136" s="44"/>
      <c r="H136" s="10"/>
      <c r="I136" s="10"/>
      <c r="K136" s="36"/>
      <c r="L136" s="10"/>
      <c r="M136" s="10"/>
      <c r="P136" s="94"/>
      <c r="Q136" s="111"/>
      <c r="R136" s="118"/>
      <c r="S136" s="100"/>
      <c r="T136" s="100"/>
      <c r="U136" s="114"/>
      <c r="V136" s="94"/>
      <c r="W136" s="94"/>
      <c r="X136" s="94"/>
      <c r="Y136" s="94"/>
      <c r="Z136" s="94"/>
      <c r="AA136" s="94"/>
      <c r="AB136" s="94"/>
      <c r="AC136" s="94"/>
    </row>
    <row r="137" spans="2:29" ht="10.5" customHeight="1" hidden="1">
      <c r="B137" s="3"/>
      <c r="C137" s="3"/>
      <c r="D137" s="24"/>
      <c r="E137" s="21"/>
      <c r="F137" s="43"/>
      <c r="G137" s="43"/>
      <c r="H137" s="10"/>
      <c r="I137" s="46"/>
      <c r="K137" s="43"/>
      <c r="L137" s="10"/>
      <c r="M137" s="46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</row>
    <row r="138" spans="2:29" ht="10.5" customHeight="1" hidden="1">
      <c r="B138" s="3"/>
      <c r="C138" s="3"/>
      <c r="D138" s="24"/>
      <c r="E138" s="21"/>
      <c r="F138" s="14"/>
      <c r="G138" s="14"/>
      <c r="H138" s="10"/>
      <c r="I138" s="14"/>
      <c r="K138" s="14"/>
      <c r="L138" s="10"/>
      <c r="M138" s="1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</row>
    <row r="139" spans="2:29" ht="10.5" customHeight="1" hidden="1">
      <c r="B139" s="3"/>
      <c r="C139" s="3"/>
      <c r="D139" s="19"/>
      <c r="E139" s="21"/>
      <c r="F139" s="14"/>
      <c r="G139" s="14"/>
      <c r="H139" s="10"/>
      <c r="I139" s="46"/>
      <c r="K139" s="14"/>
      <c r="L139" s="10"/>
      <c r="M139" s="46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</row>
    <row r="140" spans="2:29" ht="10.5" customHeight="1" hidden="1">
      <c r="B140" s="3"/>
      <c r="C140" s="3"/>
      <c r="D140" s="21"/>
      <c r="E140" s="21"/>
      <c r="F140" s="12"/>
      <c r="G140" s="12"/>
      <c r="H140" s="10"/>
      <c r="I140" s="14"/>
      <c r="K140" s="12"/>
      <c r="L140" s="10"/>
      <c r="M140" s="45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</row>
    <row r="141" spans="2:29" ht="10.5" customHeight="1" hidden="1">
      <c r="B141" s="3"/>
      <c r="C141" s="3"/>
      <c r="D141" s="21"/>
      <c r="E141" s="21"/>
      <c r="F141" s="38"/>
      <c r="G141" s="38"/>
      <c r="H141" s="27"/>
      <c r="I141" s="38"/>
      <c r="J141" s="27"/>
      <c r="K141" s="38"/>
      <c r="L141" s="27"/>
      <c r="M141" s="38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</row>
    <row r="142" spans="2:29" ht="10.5" customHeight="1" hidden="1">
      <c r="B142" s="3"/>
      <c r="C142" s="3"/>
      <c r="D142" s="21"/>
      <c r="E142" s="21"/>
      <c r="F142" s="14"/>
      <c r="G142" s="14"/>
      <c r="H142" s="15"/>
      <c r="I142" s="46"/>
      <c r="J142" s="15"/>
      <c r="K142" s="14"/>
      <c r="L142" s="15"/>
      <c r="M142" s="46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</row>
    <row r="143" spans="2:29" ht="10.5" customHeight="1" hidden="1">
      <c r="B143" s="37"/>
      <c r="C143" s="3"/>
      <c r="D143" s="19"/>
      <c r="E143" s="21"/>
      <c r="F143" s="3"/>
      <c r="G143" s="3"/>
      <c r="H143" s="3"/>
      <c r="I143" s="3"/>
      <c r="J143" s="3"/>
      <c r="K143" s="3"/>
      <c r="L143" s="3"/>
      <c r="M143" s="8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</row>
    <row r="144" spans="2:29" ht="10.5" customHeight="1" hidden="1">
      <c r="B144" s="3"/>
      <c r="C144" s="3"/>
      <c r="D144" s="21"/>
      <c r="E144" s="21"/>
      <c r="F144" s="103"/>
      <c r="G144" s="76"/>
      <c r="H144" s="10"/>
      <c r="I144" s="40"/>
      <c r="K144" s="103"/>
      <c r="L144" s="3"/>
      <c r="O144" s="40"/>
      <c r="P144" s="94"/>
      <c r="Q144" s="110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</row>
    <row r="145" spans="2:29" ht="10.5" customHeight="1" hidden="1">
      <c r="B145" s="3"/>
      <c r="C145" s="3"/>
      <c r="D145" s="21"/>
      <c r="E145" s="21"/>
      <c r="F145" s="103"/>
      <c r="G145" s="76"/>
      <c r="H145" s="10"/>
      <c r="I145" s="40"/>
      <c r="K145" s="103"/>
      <c r="L145" s="3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</row>
    <row r="146" spans="2:29" ht="10.5" customHeight="1" hidden="1">
      <c r="B146" s="3"/>
      <c r="C146" s="3"/>
      <c r="D146" s="21"/>
      <c r="E146" s="21"/>
      <c r="F146" s="21"/>
      <c r="G146" s="3"/>
      <c r="H146" s="3"/>
      <c r="I146" s="3"/>
      <c r="J146" s="3"/>
      <c r="K146" s="3"/>
      <c r="L146" s="3"/>
      <c r="M146" s="3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</row>
    <row r="147" spans="2:29" ht="10.5" customHeight="1" hidden="1">
      <c r="B147" s="42"/>
      <c r="C147" s="74"/>
      <c r="D147" s="21"/>
      <c r="E147" s="21"/>
      <c r="F147" s="21"/>
      <c r="G147" s="3"/>
      <c r="H147" s="10"/>
      <c r="I147" s="10"/>
      <c r="K147" s="3"/>
      <c r="L147" s="3"/>
      <c r="M147" s="3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</row>
    <row r="148" spans="2:29" ht="10.5" customHeight="1" hidden="1">
      <c r="B148" s="3"/>
      <c r="C148" s="3"/>
      <c r="D148" s="21"/>
      <c r="E148" s="21"/>
      <c r="F148" s="21"/>
      <c r="G148" s="3"/>
      <c r="H148" s="10"/>
      <c r="I148" s="10"/>
      <c r="K148" s="3"/>
      <c r="L148" s="3"/>
      <c r="M148" s="3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</row>
    <row r="149" spans="2:29" ht="10.5" customHeight="1" hidden="1">
      <c r="B149" s="3"/>
      <c r="C149" s="3"/>
      <c r="D149" s="21"/>
      <c r="E149" s="21"/>
      <c r="F149" s="21"/>
      <c r="G149" s="3"/>
      <c r="H149" s="10"/>
      <c r="I149" s="10"/>
      <c r="K149" s="3"/>
      <c r="L149" s="3"/>
      <c r="M149" s="3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</row>
    <row r="150" spans="2:29" ht="10.5" customHeight="1" hidden="1">
      <c r="B150" s="42"/>
      <c r="C150" s="74"/>
      <c r="D150" s="21"/>
      <c r="E150" s="21"/>
      <c r="F150" s="21"/>
      <c r="G150" s="3"/>
      <c r="H150" s="10"/>
      <c r="I150" s="10"/>
      <c r="K150" s="3"/>
      <c r="L150" s="3"/>
      <c r="M150" s="3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</row>
    <row r="151" spans="2:29" ht="10.5" customHeight="1" hidden="1">
      <c r="B151" s="3"/>
      <c r="C151" s="3"/>
      <c r="D151" s="21"/>
      <c r="E151" s="21"/>
      <c r="F151" s="21"/>
      <c r="G151" s="3"/>
      <c r="H151" s="10"/>
      <c r="I151" s="10"/>
      <c r="K151" s="3"/>
      <c r="L151" s="3"/>
      <c r="M151" s="3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</row>
    <row r="152" spans="2:29" ht="10.5" customHeight="1" hidden="1">
      <c r="B152" s="3"/>
      <c r="C152" s="3"/>
      <c r="D152" s="21"/>
      <c r="E152" s="21"/>
      <c r="F152" s="21"/>
      <c r="G152" s="3"/>
      <c r="H152" s="10"/>
      <c r="I152" s="10"/>
      <c r="K152" s="3"/>
      <c r="L152" s="3"/>
      <c r="M152" s="3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</row>
    <row r="153" spans="2:29" ht="10.5" customHeight="1" hidden="1">
      <c r="B153" s="3"/>
      <c r="C153" s="3"/>
      <c r="D153" s="21"/>
      <c r="E153" s="21"/>
      <c r="F153" s="21"/>
      <c r="G153" s="3"/>
      <c r="H153" s="10"/>
      <c r="I153" s="10"/>
      <c r="K153" s="3"/>
      <c r="L153" s="3"/>
      <c r="M153" s="3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</row>
    <row r="154" spans="2:29" ht="10.5" customHeight="1" hidden="1">
      <c r="B154" s="42"/>
      <c r="C154" s="74"/>
      <c r="D154" s="21"/>
      <c r="E154" s="21"/>
      <c r="F154" s="21"/>
      <c r="G154" s="3"/>
      <c r="H154" s="10"/>
      <c r="I154" s="10"/>
      <c r="K154" s="3"/>
      <c r="L154" s="3"/>
      <c r="M154" s="3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</row>
    <row r="155" spans="2:29" ht="10.5" customHeight="1" hidden="1">
      <c r="B155" s="3"/>
      <c r="C155" s="3"/>
      <c r="D155" s="21"/>
      <c r="E155" s="21"/>
      <c r="F155" s="21"/>
      <c r="G155" s="3"/>
      <c r="H155" s="3"/>
      <c r="I155" s="3"/>
      <c r="J155" s="3"/>
      <c r="K155" s="85"/>
      <c r="L155" s="3"/>
      <c r="M155" s="98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</row>
    <row r="156" spans="2:29" ht="10.5" customHeight="1" hidden="1">
      <c r="B156" s="3"/>
      <c r="C156" s="42"/>
      <c r="D156" s="78"/>
      <c r="E156" s="21"/>
      <c r="F156" s="21"/>
      <c r="G156" s="12"/>
      <c r="H156" s="10"/>
      <c r="I156" s="10"/>
      <c r="K156" s="46"/>
      <c r="L156" s="10"/>
      <c r="M156" s="46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</row>
    <row r="157" spans="2:29" ht="10.5" customHeight="1" hidden="1">
      <c r="B157" s="7"/>
      <c r="C157" s="3"/>
      <c r="E157" s="21"/>
      <c r="F157" s="21"/>
      <c r="G157" s="12"/>
      <c r="H157" s="10"/>
      <c r="I157" s="103"/>
      <c r="K157" s="144"/>
      <c r="L157" s="10"/>
      <c r="M157" s="77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</row>
    <row r="158" spans="2:29" ht="10.5" customHeight="1" hidden="1">
      <c r="B158" s="3"/>
      <c r="C158" s="3"/>
      <c r="E158" s="21"/>
      <c r="F158" s="21"/>
      <c r="G158" s="36"/>
      <c r="H158" s="27"/>
      <c r="I158" s="97"/>
      <c r="J158" s="27"/>
      <c r="K158" s="144"/>
      <c r="L158" s="10"/>
      <c r="M158" s="77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</row>
    <row r="159" spans="2:29" ht="10.5" customHeight="1" hidden="1">
      <c r="B159" s="37"/>
      <c r="C159" s="3"/>
      <c r="E159" s="21"/>
      <c r="F159" s="21"/>
      <c r="G159" s="26"/>
      <c r="H159" s="15"/>
      <c r="I159" s="27"/>
      <c r="J159" s="15"/>
      <c r="K159" s="144"/>
      <c r="L159" s="27"/>
      <c r="M159" s="77"/>
      <c r="N159" s="97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</row>
    <row r="160" spans="2:29" ht="10.5" customHeight="1" hidden="1">
      <c r="B160" s="3"/>
      <c r="C160" s="3"/>
      <c r="D160" s="21"/>
      <c r="E160" s="21"/>
      <c r="F160" s="21"/>
      <c r="G160" s="14"/>
      <c r="H160" s="3"/>
      <c r="I160" s="15"/>
      <c r="J160" s="3"/>
      <c r="K160" s="14"/>
      <c r="L160" s="15"/>
      <c r="M160" s="15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</row>
    <row r="161" spans="2:29" ht="10.5" customHeight="1" hidden="1">
      <c r="B161" s="7"/>
      <c r="C161" s="42"/>
      <c r="D161" s="78"/>
      <c r="E161" s="21"/>
      <c r="F161" s="21"/>
      <c r="G161" s="3"/>
      <c r="H161" s="15"/>
      <c r="I161" s="3"/>
      <c r="J161" s="3"/>
      <c r="K161" s="3"/>
      <c r="L161" s="3"/>
      <c r="M161" s="3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</row>
    <row r="162" spans="2:29" ht="10.5" customHeight="1" hidden="1">
      <c r="B162" s="3"/>
      <c r="C162" s="3"/>
      <c r="D162" s="21"/>
      <c r="E162" s="21"/>
      <c r="F162" s="21"/>
      <c r="G162" s="3"/>
      <c r="H162" s="3"/>
      <c r="I162" s="3"/>
      <c r="J162" s="3"/>
      <c r="K162" s="85"/>
      <c r="L162" s="3"/>
      <c r="M162" s="98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110"/>
      <c r="AB162" s="94"/>
      <c r="AC162" s="94"/>
    </row>
    <row r="163" spans="2:29" ht="10.5" customHeight="1" hidden="1">
      <c r="B163" s="3"/>
      <c r="C163" s="3"/>
      <c r="D163" s="24"/>
      <c r="E163" s="21"/>
      <c r="F163" s="21"/>
      <c r="G163" s="14"/>
      <c r="H163" s="3"/>
      <c r="I163" s="15"/>
      <c r="J163" s="15"/>
      <c r="K163" s="46"/>
      <c r="L163" s="99"/>
      <c r="M163" s="46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</row>
    <row r="164" spans="2:29" ht="10.5" customHeight="1" hidden="1">
      <c r="B164" s="3"/>
      <c r="C164" s="3"/>
      <c r="D164" s="39"/>
      <c r="E164" s="39"/>
      <c r="F164" s="21"/>
      <c r="G164" s="14"/>
      <c r="H164" s="3"/>
      <c r="I164" s="15"/>
      <c r="J164" s="15"/>
      <c r="K164" s="77"/>
      <c r="L164" s="15"/>
      <c r="M164" s="77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77"/>
      <c r="AB164" s="94"/>
      <c r="AC164" s="94"/>
    </row>
    <row r="165" spans="2:29" ht="10.5" customHeight="1" hidden="1">
      <c r="B165" s="3"/>
      <c r="C165" s="3"/>
      <c r="D165" s="39"/>
      <c r="E165" s="39"/>
      <c r="F165" s="21"/>
      <c r="G165" s="14"/>
      <c r="H165" s="3"/>
      <c r="I165" s="15"/>
      <c r="J165" s="15"/>
      <c r="K165" s="15"/>
      <c r="L165" s="15"/>
      <c r="M165" s="15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110"/>
      <c r="AB165" s="94"/>
      <c r="AC165" s="94"/>
    </row>
    <row r="166" spans="2:29" ht="10.5" customHeight="1" hidden="1">
      <c r="B166" s="3"/>
      <c r="C166" s="3"/>
      <c r="D166" s="39"/>
      <c r="E166" s="39"/>
      <c r="F166" s="21"/>
      <c r="G166" s="14"/>
      <c r="H166" s="3"/>
      <c r="I166" s="15"/>
      <c r="J166" s="15"/>
      <c r="K166" s="144"/>
      <c r="L166" s="15"/>
      <c r="M166" s="77"/>
      <c r="P166" s="110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</row>
    <row r="167" spans="2:29" ht="10.5" customHeight="1" hidden="1">
      <c r="B167" s="3"/>
      <c r="C167" s="3"/>
      <c r="D167" s="39"/>
      <c r="E167" s="39"/>
      <c r="F167" s="21"/>
      <c r="G167" s="14"/>
      <c r="H167" s="3"/>
      <c r="I167" s="15"/>
      <c r="J167" s="15"/>
      <c r="K167" s="3"/>
      <c r="L167" s="15"/>
      <c r="M167" s="3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110"/>
      <c r="AB167" s="94"/>
      <c r="AC167" s="94"/>
    </row>
    <row r="168" spans="2:29" ht="10.5" customHeight="1" hidden="1">
      <c r="B168" s="3"/>
      <c r="C168" s="3"/>
      <c r="D168" s="39"/>
      <c r="E168" s="21"/>
      <c r="F168" s="21"/>
      <c r="G168" s="14"/>
      <c r="H168" s="3"/>
      <c r="I168" s="15"/>
      <c r="J168" s="15"/>
      <c r="K168" s="77"/>
      <c r="L168" s="15"/>
      <c r="M168" s="77"/>
      <c r="N168" s="97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</row>
    <row r="169" spans="2:29" ht="10.5" customHeight="1" hidden="1">
      <c r="B169" s="3"/>
      <c r="C169" s="3"/>
      <c r="D169" s="39"/>
      <c r="E169" s="21"/>
      <c r="F169" s="21"/>
      <c r="G169" s="14"/>
      <c r="H169" s="3"/>
      <c r="I169" s="15"/>
      <c r="J169" s="15"/>
      <c r="K169" s="14"/>
      <c r="L169" s="15"/>
      <c r="M169" s="15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</row>
    <row r="170" spans="2:29" ht="10.5" customHeight="1" hidden="1">
      <c r="B170" s="42"/>
      <c r="C170" s="74"/>
      <c r="D170" s="24"/>
      <c r="E170" s="21"/>
      <c r="F170" s="21"/>
      <c r="G170" s="3"/>
      <c r="H170" s="3"/>
      <c r="I170" s="3"/>
      <c r="J170" s="3"/>
      <c r="K170" s="97"/>
      <c r="L170" s="3"/>
      <c r="M170" s="97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110"/>
      <c r="AB170" s="94"/>
      <c r="AC170" s="94"/>
    </row>
    <row r="171" spans="2:29" ht="10.5" customHeight="1" hidden="1">
      <c r="B171" s="37"/>
      <c r="C171" s="3"/>
      <c r="D171" s="19"/>
      <c r="E171" s="21"/>
      <c r="F171" s="21"/>
      <c r="G171" s="3"/>
      <c r="H171" s="3"/>
      <c r="I171" s="3"/>
      <c r="J171" s="3"/>
      <c r="K171" s="3"/>
      <c r="L171" s="3"/>
      <c r="M171" s="3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</row>
    <row r="172" spans="2:29" ht="10.5" customHeight="1" hidden="1">
      <c r="B172" s="37"/>
      <c r="C172" s="3"/>
      <c r="D172" s="19"/>
      <c r="E172" s="21"/>
      <c r="F172" s="21"/>
      <c r="G172" s="3"/>
      <c r="H172" s="3"/>
      <c r="I172" s="3"/>
      <c r="J172" s="3"/>
      <c r="K172" s="3"/>
      <c r="L172" s="3"/>
      <c r="M172" s="3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</row>
    <row r="173" spans="2:29" ht="10.5" customHeight="1" hidden="1">
      <c r="B173" s="75"/>
      <c r="C173" s="74"/>
      <c r="D173" s="19"/>
      <c r="E173" s="21"/>
      <c r="F173" s="21"/>
      <c r="G173" s="3"/>
      <c r="H173" s="3"/>
      <c r="I173" s="3"/>
      <c r="J173" s="3"/>
      <c r="K173" s="3"/>
      <c r="L173" s="3"/>
      <c r="M173" s="3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</row>
    <row r="174" spans="2:29" ht="10.5" customHeight="1" hidden="1">
      <c r="B174" s="37"/>
      <c r="C174" s="3"/>
      <c r="E174" s="21"/>
      <c r="F174" s="21"/>
      <c r="G174" s="3"/>
      <c r="H174" s="3"/>
      <c r="I174" s="3"/>
      <c r="J174" s="3"/>
      <c r="K174" s="3"/>
      <c r="L174" s="3"/>
      <c r="M174" s="3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</row>
    <row r="175" spans="2:13" ht="10.5" customHeight="1" hidden="1">
      <c r="B175" s="37"/>
      <c r="C175" s="3"/>
      <c r="E175" s="21"/>
      <c r="F175" s="21"/>
      <c r="G175" s="3"/>
      <c r="H175" s="3"/>
      <c r="I175" s="3"/>
      <c r="J175" s="3"/>
      <c r="K175" s="3"/>
      <c r="L175" s="3"/>
      <c r="M175" s="3"/>
    </row>
    <row r="176" spans="2:13" ht="10.5" customHeight="1" hidden="1">
      <c r="B176" s="42"/>
      <c r="C176" s="79"/>
      <c r="E176" s="17"/>
      <c r="F176" s="17"/>
      <c r="G176" s="17"/>
      <c r="H176" s="4"/>
      <c r="I176" s="3"/>
      <c r="J176" s="4"/>
      <c r="K176" s="3"/>
      <c r="L176" s="4"/>
      <c r="M176" s="3"/>
    </row>
    <row r="177" spans="2:13" ht="10.5" customHeight="1" hidden="1">
      <c r="B177" s="3"/>
      <c r="C177" s="79"/>
      <c r="E177" s="21"/>
      <c r="F177" s="21"/>
      <c r="G177" s="3"/>
      <c r="H177" s="3"/>
      <c r="I177" s="3"/>
      <c r="J177" s="3"/>
      <c r="K177" s="3"/>
      <c r="L177" s="3"/>
      <c r="M177" s="3"/>
    </row>
    <row r="178" spans="2:13" ht="10.5" customHeight="1" hidden="1">
      <c r="B178" s="3"/>
      <c r="C178" s="3"/>
      <c r="E178" s="21"/>
      <c r="F178" s="21"/>
      <c r="G178" s="3"/>
      <c r="H178" s="3"/>
      <c r="I178" s="3"/>
      <c r="J178" s="3"/>
      <c r="K178" s="3"/>
      <c r="L178" s="3"/>
      <c r="M178" s="3"/>
    </row>
    <row r="179" spans="2:13" ht="10.5" customHeight="1" hidden="1">
      <c r="B179" s="3"/>
      <c r="C179" s="39"/>
      <c r="D179" s="21"/>
      <c r="E179" s="39"/>
      <c r="F179" s="21"/>
      <c r="G179" s="3"/>
      <c r="H179" s="3"/>
      <c r="I179" s="3"/>
      <c r="J179" s="3"/>
      <c r="K179" s="3"/>
      <c r="L179" s="3"/>
      <c r="M179" s="3"/>
    </row>
    <row r="180" spans="2:13" ht="10.5" customHeight="1" hidden="1">
      <c r="B180" s="42"/>
      <c r="C180" s="39"/>
      <c r="D180" s="19"/>
      <c r="E180" s="21"/>
      <c r="F180" s="21"/>
      <c r="G180" s="3"/>
      <c r="H180" s="3"/>
      <c r="I180" s="3"/>
      <c r="J180" s="3"/>
      <c r="K180" s="3"/>
      <c r="L180" s="3"/>
      <c r="M180" s="3"/>
    </row>
    <row r="181" spans="2:13" ht="10.5" customHeight="1" hidden="1">
      <c r="B181" s="28"/>
      <c r="C181" s="3"/>
      <c r="D181" s="21"/>
      <c r="E181" s="17"/>
      <c r="F181" s="21"/>
      <c r="G181" s="3"/>
      <c r="H181" s="3"/>
      <c r="I181" s="3"/>
      <c r="J181" s="3"/>
      <c r="K181" s="3"/>
      <c r="L181" s="3"/>
      <c r="M181" s="3"/>
    </row>
    <row r="182" spans="2:13" ht="10.5" customHeight="1" hidden="1">
      <c r="B182" s="3"/>
      <c r="C182" s="39"/>
      <c r="D182" s="21"/>
      <c r="E182" s="21"/>
      <c r="F182" s="21"/>
      <c r="G182" s="3"/>
      <c r="H182" s="3"/>
      <c r="I182" s="3"/>
      <c r="J182" s="3"/>
      <c r="K182" s="3"/>
      <c r="L182" s="3"/>
      <c r="M182" s="3"/>
    </row>
    <row r="183" spans="2:13" ht="10.5" customHeight="1" hidden="1">
      <c r="B183" s="42"/>
      <c r="C183" s="74"/>
      <c r="D183" s="21"/>
      <c r="E183" s="21"/>
      <c r="F183" s="3"/>
      <c r="G183" s="3"/>
      <c r="H183" s="3"/>
      <c r="I183" s="3"/>
      <c r="J183" s="3"/>
      <c r="K183" s="3"/>
      <c r="L183" s="3"/>
      <c r="M183" s="3"/>
    </row>
    <row r="184" spans="2:13" ht="10.5" customHeight="1" hidden="1">
      <c r="B184" s="28"/>
      <c r="C184" s="3"/>
      <c r="D184" s="19"/>
      <c r="E184" s="17"/>
      <c r="F184" s="21"/>
      <c r="G184" s="3"/>
      <c r="H184" s="3"/>
      <c r="I184" s="3"/>
      <c r="J184" s="3"/>
      <c r="K184" s="3"/>
      <c r="L184" s="3"/>
      <c r="M184" s="3"/>
    </row>
    <row r="185" spans="2:13" ht="10.5" customHeight="1" hidden="1">
      <c r="B185" s="3"/>
      <c r="C185" s="3"/>
      <c r="D185" s="21"/>
      <c r="E185" s="21"/>
      <c r="F185" s="21"/>
      <c r="G185" s="3"/>
      <c r="H185" s="3"/>
      <c r="I185" s="3"/>
      <c r="J185" s="3"/>
      <c r="K185" s="3"/>
      <c r="L185" s="3"/>
      <c r="M185" s="3"/>
    </row>
    <row r="186" spans="2:13" ht="10.5" customHeight="1" hidden="1">
      <c r="B186" s="37"/>
      <c r="C186" s="74"/>
      <c r="D186" s="21"/>
      <c r="E186" s="21"/>
      <c r="F186" s="21"/>
      <c r="G186" s="3"/>
      <c r="H186" s="3"/>
      <c r="I186" s="3"/>
      <c r="J186" s="3"/>
      <c r="K186" s="3"/>
      <c r="L186" s="3"/>
      <c r="M186" s="3"/>
    </row>
    <row r="187" spans="2:13" ht="10.5" customHeight="1" hidden="1">
      <c r="B187" s="28"/>
      <c r="C187" s="74"/>
      <c r="D187" s="19"/>
      <c r="E187" s="17"/>
      <c r="F187" s="3"/>
      <c r="G187" s="3"/>
      <c r="H187" s="3"/>
      <c r="I187" s="3"/>
      <c r="J187" s="3"/>
      <c r="K187" s="3"/>
      <c r="L187" s="3"/>
      <c r="M187" s="3"/>
    </row>
    <row r="188" spans="2:13" ht="10.5" customHeight="1" hidden="1">
      <c r="B188" s="37"/>
      <c r="C188" s="3"/>
      <c r="D188" s="21"/>
      <c r="E188" s="21"/>
      <c r="F188" s="3"/>
      <c r="G188" s="3"/>
      <c r="H188" s="3"/>
      <c r="I188" s="3"/>
      <c r="J188" s="3"/>
      <c r="K188" s="3"/>
      <c r="L188" s="3"/>
      <c r="M188" s="3"/>
    </row>
    <row r="189" spans="2:13" ht="10.5" customHeight="1" hidden="1">
      <c r="B189" s="37"/>
      <c r="C189" s="3"/>
      <c r="D189" s="21"/>
      <c r="E189" s="21"/>
      <c r="F189" s="3"/>
      <c r="G189" s="3"/>
      <c r="H189" s="3"/>
      <c r="I189" s="3"/>
      <c r="J189" s="3"/>
      <c r="K189" s="3"/>
      <c r="L189" s="3"/>
      <c r="M189" s="3"/>
    </row>
    <row r="190" spans="2:13" ht="22.5" customHeight="1" hidden="1">
      <c r="B190" s="37"/>
      <c r="C190" s="74"/>
      <c r="D190" s="21"/>
      <c r="E190" s="21"/>
      <c r="F190" s="3"/>
      <c r="G190" s="3"/>
      <c r="H190" s="3"/>
      <c r="I190" s="3"/>
      <c r="J190" s="3"/>
      <c r="K190" s="3"/>
      <c r="L190" s="3"/>
      <c r="M190" s="3"/>
    </row>
    <row r="191" spans="2:13" ht="10.5" customHeight="1" hidden="1">
      <c r="B191" s="8"/>
      <c r="C191" s="74"/>
      <c r="D191" s="21"/>
      <c r="E191" s="21"/>
      <c r="F191" s="21"/>
      <c r="G191" s="3"/>
      <c r="H191" s="3"/>
      <c r="I191" s="85"/>
      <c r="J191" s="3"/>
      <c r="K191" s="3"/>
      <c r="L191" s="3"/>
      <c r="M191" s="86"/>
    </row>
    <row r="192" spans="2:13" ht="10.5" customHeight="1" hidden="1">
      <c r="B192" s="8"/>
      <c r="C192" s="74"/>
      <c r="D192" s="74"/>
      <c r="E192" s="21"/>
      <c r="F192" s="21"/>
      <c r="G192" s="3"/>
      <c r="H192" s="3"/>
      <c r="I192" s="84"/>
      <c r="J192" s="3"/>
      <c r="K192" s="3"/>
      <c r="L192" s="3"/>
      <c r="M192" s="84"/>
    </row>
    <row r="193" spans="2:13" ht="10.5" customHeight="1" hidden="1">
      <c r="B193" s="24"/>
      <c r="C193" s="3"/>
      <c r="D193" s="79"/>
      <c r="E193" s="21"/>
      <c r="F193" s="21"/>
      <c r="G193" s="3"/>
      <c r="H193" s="3"/>
      <c r="I193" s="80"/>
      <c r="J193" s="3"/>
      <c r="K193" s="3"/>
      <c r="L193" s="3"/>
      <c r="M193" s="80"/>
    </row>
    <row r="194" spans="2:13" ht="10.5" customHeight="1" hidden="1">
      <c r="B194" s="24"/>
      <c r="C194" s="94"/>
      <c r="D194" s="95"/>
      <c r="E194" s="96"/>
      <c r="F194" s="96"/>
      <c r="G194" s="94"/>
      <c r="H194" s="94"/>
      <c r="I194" s="80"/>
      <c r="J194" s="94"/>
      <c r="K194" s="94"/>
      <c r="L194" s="94"/>
      <c r="M194" s="80"/>
    </row>
    <row r="195" spans="2:13" ht="10.5" customHeight="1" hidden="1">
      <c r="B195" s="24"/>
      <c r="C195" s="3"/>
      <c r="D195" s="95"/>
      <c r="E195" s="96"/>
      <c r="F195" s="96"/>
      <c r="G195" s="94"/>
      <c r="H195" s="3"/>
      <c r="I195" s="83"/>
      <c r="J195" s="3"/>
      <c r="K195" s="3"/>
      <c r="L195" s="3"/>
      <c r="M195" s="83"/>
    </row>
    <row r="196" spans="2:13" ht="10.5" customHeight="1" hidden="1">
      <c r="B196" s="3"/>
      <c r="C196" s="3"/>
      <c r="D196" s="41"/>
      <c r="E196" s="39"/>
      <c r="F196" s="39"/>
      <c r="G196" s="39"/>
      <c r="H196" s="39"/>
      <c r="I196" s="81"/>
      <c r="J196" s="39"/>
      <c r="K196" s="3"/>
      <c r="L196" s="39"/>
      <c r="M196" s="81"/>
    </row>
    <row r="197" spans="2:13" ht="10.5" customHeight="1" hidden="1">
      <c r="B197" s="28"/>
      <c r="C197" s="3"/>
      <c r="D197" s="39"/>
      <c r="E197" s="39"/>
      <c r="F197" s="39"/>
      <c r="G197" s="39"/>
      <c r="H197" s="39"/>
      <c r="I197" s="81"/>
      <c r="J197" s="39"/>
      <c r="K197" s="3"/>
      <c r="L197" s="39"/>
      <c r="M197" s="81"/>
    </row>
    <row r="198" spans="2:13" ht="10.5" customHeight="1" hidden="1">
      <c r="B198" s="3"/>
      <c r="C198" s="3"/>
      <c r="D198" s="74"/>
      <c r="E198" s="39"/>
      <c r="F198" s="39"/>
      <c r="G198" s="39"/>
      <c r="H198" s="39"/>
      <c r="I198" s="39"/>
      <c r="J198" s="39"/>
      <c r="K198" s="3"/>
      <c r="L198" s="39"/>
      <c r="M198" s="39"/>
    </row>
    <row r="199" spans="2:12" ht="10.5" customHeight="1" hidden="1">
      <c r="B199" s="3"/>
      <c r="C199" s="3"/>
      <c r="D199" s="79"/>
      <c r="E199" s="21"/>
      <c r="F199" s="21"/>
      <c r="G199" s="3"/>
      <c r="H199" s="3"/>
      <c r="J199" s="3"/>
      <c r="K199" s="3"/>
      <c r="L199" s="3"/>
    </row>
    <row r="200" spans="2:13" ht="10.5" customHeight="1" hidden="1" thickBot="1">
      <c r="B200" s="3"/>
      <c r="C200" s="3"/>
      <c r="D200" s="79"/>
      <c r="E200" s="21"/>
      <c r="F200" s="21"/>
      <c r="G200" s="3"/>
      <c r="H200" s="3"/>
      <c r="I200" s="82"/>
      <c r="J200" s="3"/>
      <c r="K200" s="97"/>
      <c r="L200" s="3"/>
      <c r="M200" s="82"/>
    </row>
    <row r="201" spans="2:13" ht="10.5" customHeight="1" hidden="1" thickTop="1">
      <c r="B201" s="3"/>
      <c r="C201" s="3"/>
      <c r="D201" s="21"/>
      <c r="E201" s="21"/>
      <c r="F201" s="21"/>
      <c r="G201" s="3"/>
      <c r="H201" s="3"/>
      <c r="I201" s="97"/>
      <c r="J201" s="3"/>
      <c r="K201" s="3"/>
      <c r="L201" s="3"/>
      <c r="M201" s="3"/>
    </row>
    <row r="202" spans="2:13" ht="10.5" customHeight="1" hidden="1">
      <c r="B202" s="42"/>
      <c r="C202" s="74"/>
      <c r="D202" s="19"/>
      <c r="E202" s="21"/>
      <c r="F202" s="21"/>
      <c r="G202" s="3"/>
      <c r="H202" s="3"/>
      <c r="I202" s="148"/>
      <c r="J202" s="3"/>
      <c r="K202" s="149"/>
      <c r="L202" s="3"/>
      <c r="M202" s="3"/>
    </row>
    <row r="203" spans="2:13" ht="10.5" customHeight="1" hidden="1">
      <c r="B203" s="3"/>
      <c r="C203" s="3"/>
      <c r="D203" s="20"/>
      <c r="E203" s="21"/>
      <c r="F203" s="21"/>
      <c r="G203" s="3"/>
      <c r="H203" s="24"/>
      <c r="I203" s="24"/>
      <c r="J203" s="24"/>
      <c r="K203" s="24"/>
      <c r="L203" s="24"/>
      <c r="M203" s="24"/>
    </row>
    <row r="204" spans="2:13" ht="10.5" customHeight="1" hidden="1">
      <c r="B204" s="3"/>
      <c r="C204" s="3"/>
      <c r="D204" s="19"/>
      <c r="E204" s="21"/>
      <c r="F204" s="24"/>
      <c r="G204" s="24"/>
      <c r="H204" s="3"/>
      <c r="I204" s="97"/>
      <c r="J204" s="3"/>
      <c r="K204" s="3"/>
      <c r="L204" s="3"/>
      <c r="M204" s="3"/>
    </row>
    <row r="205" spans="2:13" ht="10.5" customHeight="1" hidden="1">
      <c r="B205" s="42"/>
      <c r="C205" s="74"/>
      <c r="D205" s="25"/>
      <c r="E205" s="24"/>
      <c r="F205" s="21"/>
      <c r="G205" s="3"/>
      <c r="H205" s="3"/>
      <c r="I205" s="3"/>
      <c r="J205" s="3"/>
      <c r="K205" s="3"/>
      <c r="L205" s="3"/>
      <c r="M205" s="3"/>
    </row>
    <row r="206" spans="2:13" ht="10.5" customHeight="1" hidden="1">
      <c r="B206" s="3"/>
      <c r="C206" s="3"/>
      <c r="D206" s="21"/>
      <c r="E206" s="21"/>
      <c r="F206" s="21"/>
      <c r="G206" s="3"/>
      <c r="H206" s="3"/>
      <c r="I206" s="3"/>
      <c r="J206" s="3"/>
      <c r="K206" s="3"/>
      <c r="L206" s="3"/>
      <c r="M206" s="3"/>
    </row>
    <row r="207" spans="2:13" ht="10.5" customHeight="1" hidden="1">
      <c r="B207" s="3"/>
      <c r="C207" s="3"/>
      <c r="D207" s="21"/>
      <c r="E207" s="21"/>
      <c r="F207" s="21"/>
      <c r="G207" s="3"/>
      <c r="H207" s="3"/>
      <c r="I207" s="3"/>
      <c r="J207" s="3"/>
      <c r="K207" s="3"/>
      <c r="L207" s="3"/>
      <c r="M207" s="3"/>
    </row>
    <row r="208" spans="2:13" ht="10.5" customHeight="1" hidden="1">
      <c r="B208" s="42"/>
      <c r="C208" s="74"/>
      <c r="D208" s="21"/>
      <c r="E208" s="21"/>
      <c r="F208" s="21"/>
      <c r="G208" s="3"/>
      <c r="H208" s="3"/>
      <c r="I208" s="3"/>
      <c r="J208" s="3"/>
      <c r="K208" s="3"/>
      <c r="L208" s="3"/>
      <c r="M208" s="3"/>
    </row>
    <row r="209" spans="2:13" ht="10.5" customHeight="1" hidden="1">
      <c r="B209" s="3"/>
      <c r="C209" s="3"/>
      <c r="D209" s="21"/>
      <c r="E209" s="21"/>
      <c r="F209" s="21"/>
      <c r="G209" s="3"/>
      <c r="H209" s="3"/>
      <c r="I209" s="3"/>
      <c r="J209" s="3"/>
      <c r="K209" s="3"/>
      <c r="L209" s="3"/>
      <c r="M209" s="3"/>
    </row>
    <row r="210" spans="2:13" ht="10.5" customHeight="1" hidden="1">
      <c r="B210" s="3"/>
      <c r="C210" s="3"/>
      <c r="D210" s="21"/>
      <c r="E210" s="21"/>
      <c r="F210" s="21"/>
      <c r="G210" s="3"/>
      <c r="H210" s="3"/>
      <c r="I210" s="3"/>
      <c r="J210" s="3"/>
      <c r="K210" s="3"/>
      <c r="L210" s="3"/>
      <c r="M210" s="3"/>
    </row>
    <row r="211" spans="2:13" ht="10.5" customHeight="1" hidden="1">
      <c r="B211" s="42"/>
      <c r="C211" s="74"/>
      <c r="D211" s="21"/>
      <c r="E211" s="21"/>
      <c r="F211" s="21"/>
      <c r="G211" s="3"/>
      <c r="H211" s="3"/>
      <c r="I211" s="3"/>
      <c r="J211" s="3"/>
      <c r="K211" s="102"/>
      <c r="L211" s="3"/>
      <c r="M211" s="3"/>
    </row>
    <row r="212" spans="2:13" ht="10.5" customHeight="1" hidden="1">
      <c r="B212" s="3"/>
      <c r="C212" s="3"/>
      <c r="D212" s="21"/>
      <c r="E212" s="21"/>
      <c r="F212" s="89"/>
      <c r="G212" s="89"/>
      <c r="H212" s="89"/>
      <c r="I212" s="89"/>
      <c r="J212" s="89"/>
      <c r="K212" s="89"/>
      <c r="L212" s="3"/>
      <c r="M212" s="3"/>
    </row>
    <row r="213" spans="2:13" ht="10.5" customHeight="1" hidden="1">
      <c r="B213" s="3"/>
      <c r="C213" s="3"/>
      <c r="E213" s="3"/>
      <c r="F213" s="84"/>
      <c r="G213" s="84"/>
      <c r="H213" s="3"/>
      <c r="I213" s="84"/>
      <c r="J213" s="3"/>
      <c r="K213" s="84"/>
      <c r="L213" s="3"/>
      <c r="M213" s="3"/>
    </row>
    <row r="214" spans="2:13" ht="10.5" customHeight="1" hidden="1">
      <c r="B214" s="3"/>
      <c r="C214" s="3"/>
      <c r="E214" s="3"/>
      <c r="H214" s="3"/>
      <c r="J214" s="3"/>
      <c r="L214" s="3"/>
      <c r="M214" s="3"/>
    </row>
    <row r="215" spans="2:13" ht="10.5" customHeight="1" hidden="1">
      <c r="B215" s="3"/>
      <c r="C215" s="3"/>
      <c r="E215" s="3"/>
      <c r="F215" s="92"/>
      <c r="G215" s="92"/>
      <c r="H215" s="3"/>
      <c r="I215" s="92"/>
      <c r="J215" s="3"/>
      <c r="K215" s="92"/>
      <c r="L215" s="3"/>
      <c r="M215" s="3"/>
    </row>
    <row r="216" spans="2:13" ht="10.5" customHeight="1" hidden="1">
      <c r="B216" s="3"/>
      <c r="C216" s="91"/>
      <c r="E216" s="3"/>
      <c r="F216" s="93"/>
      <c r="G216" s="93"/>
      <c r="H216" s="3"/>
      <c r="I216" s="93"/>
      <c r="J216" s="3"/>
      <c r="K216" s="93"/>
      <c r="L216" s="3"/>
      <c r="M216" s="3"/>
    </row>
    <row r="217" spans="2:13" ht="10.5" customHeight="1" hidden="1" thickBot="1">
      <c r="B217" s="3"/>
      <c r="C217" s="3"/>
      <c r="E217" s="3"/>
      <c r="F217" s="90"/>
      <c r="G217" s="90"/>
      <c r="H217" s="3"/>
      <c r="I217" s="90"/>
      <c r="J217" s="3"/>
      <c r="K217" s="90"/>
      <c r="L217" s="3"/>
      <c r="M217" s="3"/>
    </row>
    <row r="218" spans="2:13" ht="10.5" customHeight="1" hidden="1" thickTop="1">
      <c r="B218" s="3"/>
      <c r="C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0.5" customHeight="1" hidden="1">
      <c r="B219" s="42"/>
      <c r="C219" s="74"/>
      <c r="D219" s="21"/>
      <c r="E219" s="21"/>
      <c r="F219" s="21"/>
      <c r="G219" s="3"/>
      <c r="H219" s="3"/>
      <c r="I219" s="3"/>
      <c r="J219" s="3"/>
      <c r="K219" s="3"/>
      <c r="L219" s="3"/>
      <c r="M219" s="3"/>
    </row>
    <row r="220" spans="2:13" ht="10.5" customHeight="1" hidden="1">
      <c r="B220" s="3"/>
      <c r="C220" s="3"/>
      <c r="D220" s="21"/>
      <c r="E220" s="21"/>
      <c r="F220" s="21"/>
      <c r="G220" s="3"/>
      <c r="H220" s="3"/>
      <c r="I220" s="3"/>
      <c r="J220" s="3"/>
      <c r="K220" s="3"/>
      <c r="L220" s="3"/>
      <c r="M220" s="3"/>
    </row>
    <row r="221" spans="2:13" ht="10.5" customHeight="1" hidden="1">
      <c r="B221" s="3"/>
      <c r="C221" s="4"/>
      <c r="D221" s="39"/>
      <c r="E221" s="39"/>
      <c r="F221" s="39"/>
      <c r="G221" s="3"/>
      <c r="H221" s="3"/>
      <c r="I221" s="3"/>
      <c r="J221" s="3"/>
      <c r="K221" s="3"/>
      <c r="L221" s="3"/>
      <c r="M221" s="3"/>
    </row>
    <row r="222" spans="2:13" ht="10.5" customHeight="1" hidden="1">
      <c r="B222" s="3"/>
      <c r="C222" s="4"/>
      <c r="D222" s="39"/>
      <c r="E222" s="39"/>
      <c r="F222" s="39"/>
      <c r="G222" s="3"/>
      <c r="H222" s="3"/>
      <c r="I222" s="3"/>
      <c r="J222" s="3"/>
      <c r="K222" s="3"/>
      <c r="L222" s="3"/>
      <c r="M222" s="3"/>
    </row>
    <row r="223" spans="2:13" ht="10.5" customHeight="1" hidden="1">
      <c r="B223" s="3"/>
      <c r="D223" s="39"/>
      <c r="E223" s="39"/>
      <c r="F223" s="39"/>
      <c r="G223" s="3"/>
      <c r="H223" s="3"/>
      <c r="I223" s="3"/>
      <c r="J223" s="3"/>
      <c r="K223" s="3"/>
      <c r="L223" s="3"/>
      <c r="M223" s="3"/>
    </row>
    <row r="224" spans="2:13" ht="10.5" customHeight="1" hidden="1">
      <c r="B224" s="42"/>
      <c r="C224" s="74"/>
      <c r="D224" s="21"/>
      <c r="E224" s="21"/>
      <c r="F224" s="21"/>
      <c r="G224" s="3"/>
      <c r="H224" s="3"/>
      <c r="I224" s="3"/>
      <c r="J224" s="3"/>
      <c r="K224" s="3"/>
      <c r="L224" s="3"/>
      <c r="M224" s="3"/>
    </row>
    <row r="225" spans="2:13" ht="10.5" customHeight="1" hidden="1">
      <c r="B225" s="3"/>
      <c r="C225" s="3"/>
      <c r="D225" s="21"/>
      <c r="E225" s="21"/>
      <c r="F225" s="21"/>
      <c r="G225" s="3"/>
      <c r="H225" s="3"/>
      <c r="I225" s="3"/>
      <c r="J225" s="3"/>
      <c r="K225" s="3"/>
      <c r="L225" s="3"/>
      <c r="M225" s="3"/>
    </row>
    <row r="226" spans="2:13" ht="10.5" customHeight="1" hidden="1">
      <c r="B226" s="3"/>
      <c r="C226" s="3"/>
      <c r="D226" s="21"/>
      <c r="E226" s="21"/>
      <c r="F226" s="21"/>
      <c r="G226" s="3"/>
      <c r="H226" s="3"/>
      <c r="I226" s="3"/>
      <c r="J226" s="3"/>
      <c r="K226" s="3"/>
      <c r="L226" s="3"/>
      <c r="M226" s="3"/>
    </row>
    <row r="227" spans="2:13" ht="10.5" customHeight="1" hidden="1">
      <c r="B227" s="3"/>
      <c r="C227" s="3"/>
      <c r="D227" s="21"/>
      <c r="E227" s="21"/>
      <c r="F227" s="21"/>
      <c r="G227" s="3"/>
      <c r="H227" s="3"/>
      <c r="I227" s="3"/>
      <c r="J227" s="3"/>
      <c r="K227" s="3"/>
      <c r="L227" s="3"/>
      <c r="M227" s="3"/>
    </row>
    <row r="228" spans="2:13" ht="10.5" customHeight="1" hidden="1">
      <c r="B228" s="3"/>
      <c r="C228" s="3"/>
      <c r="D228" s="21"/>
      <c r="E228" s="21"/>
      <c r="F228" s="21"/>
      <c r="G228" s="3"/>
      <c r="H228" s="3"/>
      <c r="I228" s="3"/>
      <c r="J228" s="3"/>
      <c r="K228" s="3"/>
      <c r="L228" s="3"/>
      <c r="M228" s="3"/>
    </row>
    <row r="229" spans="2:13" ht="10.5" customHeight="1" hidden="1">
      <c r="B229" s="3"/>
      <c r="C229" s="3"/>
      <c r="D229" s="21"/>
      <c r="E229" s="21"/>
      <c r="F229" s="21"/>
      <c r="G229" s="3"/>
      <c r="H229" s="3"/>
      <c r="I229" s="3"/>
      <c r="J229" s="3"/>
      <c r="K229" s="3"/>
      <c r="L229" s="3"/>
      <c r="M229" s="3"/>
    </row>
    <row r="230" spans="2:13" ht="10.5" customHeight="1" hidden="1">
      <c r="B230" s="3"/>
      <c r="C230" s="3"/>
      <c r="D230" s="21"/>
      <c r="E230" s="21"/>
      <c r="F230" s="21"/>
      <c r="G230" s="3"/>
      <c r="H230" s="3"/>
      <c r="I230" s="3"/>
      <c r="J230" s="3"/>
      <c r="K230" s="3"/>
      <c r="L230" s="3"/>
      <c r="M230" s="3"/>
    </row>
    <row r="231" spans="2:13" ht="10.5" customHeight="1" hidden="1">
      <c r="B231" s="3"/>
      <c r="C231" s="3"/>
      <c r="D231" s="21"/>
      <c r="E231" s="21"/>
      <c r="F231" s="21"/>
      <c r="G231" s="3"/>
      <c r="H231" s="3"/>
      <c r="I231" s="3"/>
      <c r="J231" s="3"/>
      <c r="K231" s="3"/>
      <c r="L231" s="3"/>
      <c r="M231" s="3"/>
    </row>
    <row r="232" spans="2:13" ht="10.5" customHeight="1" hidden="1">
      <c r="B232" s="3"/>
      <c r="C232" s="3"/>
      <c r="D232" s="21"/>
      <c r="E232" s="21"/>
      <c r="F232" s="21"/>
      <c r="G232" s="3"/>
      <c r="H232" s="3"/>
      <c r="I232" s="3"/>
      <c r="J232" s="3"/>
      <c r="K232" s="3"/>
      <c r="L232" s="3"/>
      <c r="M232" s="3"/>
    </row>
    <row r="233" spans="2:13" ht="10.5" customHeight="1" hidden="1">
      <c r="B233" s="3"/>
      <c r="C233" s="3"/>
      <c r="D233" s="21"/>
      <c r="E233" s="21"/>
      <c r="F233" s="21"/>
      <c r="G233" s="3"/>
      <c r="H233" s="3"/>
      <c r="I233" s="3"/>
      <c r="J233" s="3"/>
      <c r="K233" s="3"/>
      <c r="L233" s="3"/>
      <c r="M233" s="3"/>
    </row>
    <row r="234" spans="2:13" ht="10.5" customHeight="1" hidden="1">
      <c r="B234" s="3"/>
      <c r="C234" s="3"/>
      <c r="D234" s="21"/>
      <c r="E234" s="21"/>
      <c r="F234" s="21"/>
      <c r="G234" s="3"/>
      <c r="H234" s="3"/>
      <c r="I234" s="3"/>
      <c r="J234" s="3"/>
      <c r="K234" s="3"/>
      <c r="L234" s="3"/>
      <c r="M234" s="3"/>
    </row>
    <row r="235" spans="2:13" ht="10.5" customHeight="1" hidden="1">
      <c r="B235" s="42"/>
      <c r="C235" s="74"/>
      <c r="D235" s="21"/>
      <c r="E235" s="21"/>
      <c r="F235" s="21"/>
      <c r="G235" s="3"/>
      <c r="H235" s="3"/>
      <c r="I235" s="3"/>
      <c r="J235" s="3"/>
      <c r="K235" s="3"/>
      <c r="L235" s="3"/>
      <c r="M235" s="3"/>
    </row>
    <row r="236" spans="2:13" ht="10.5" customHeight="1" hidden="1">
      <c r="B236" s="3"/>
      <c r="C236" s="3"/>
      <c r="D236" s="21"/>
      <c r="E236" s="21"/>
      <c r="F236" s="21"/>
      <c r="G236" s="3"/>
      <c r="H236" s="3"/>
      <c r="I236" s="3"/>
      <c r="J236" s="3"/>
      <c r="K236" s="3"/>
      <c r="L236" s="3"/>
      <c r="M236" s="3"/>
    </row>
    <row r="237" spans="2:13" ht="10.5" customHeight="1" hidden="1">
      <c r="B237" s="3"/>
      <c r="C237" s="3"/>
      <c r="D237" s="21"/>
      <c r="E237" s="21"/>
      <c r="F237" s="21"/>
      <c r="G237" s="3"/>
      <c r="H237" s="3"/>
      <c r="I237" s="3"/>
      <c r="J237" s="3"/>
      <c r="K237" s="3"/>
      <c r="L237" s="3"/>
      <c r="M237" s="3"/>
    </row>
    <row r="238" spans="7:13" ht="10.5" customHeight="1" hidden="1">
      <c r="G238" s="3"/>
      <c r="H238" s="3"/>
      <c r="I238" s="3"/>
      <c r="J238" s="3"/>
      <c r="K238" s="3"/>
      <c r="L238" s="3"/>
      <c r="M238" s="3"/>
    </row>
    <row r="239" spans="2:13" ht="10.5" customHeight="1" hidden="1">
      <c r="B239" s="42"/>
      <c r="C239" s="74"/>
      <c r="D239" s="21"/>
      <c r="E239" s="21"/>
      <c r="F239" s="21"/>
      <c r="G239" s="3"/>
      <c r="H239" s="3"/>
      <c r="I239" s="3"/>
      <c r="J239" s="3"/>
      <c r="K239" s="3"/>
      <c r="L239" s="3"/>
      <c r="M239" s="3"/>
    </row>
    <row r="240" spans="2:13" ht="10.5" customHeight="1" hidden="1">
      <c r="B240" s="3"/>
      <c r="C240" s="3"/>
      <c r="D240" s="21"/>
      <c r="E240" s="21"/>
      <c r="F240" s="21"/>
      <c r="G240" s="3"/>
      <c r="H240" s="3"/>
      <c r="I240" s="3"/>
      <c r="J240" s="3"/>
      <c r="K240" s="3"/>
      <c r="L240" s="3"/>
      <c r="M240" s="3"/>
    </row>
    <row r="241" spans="2:13" ht="10.5" customHeight="1" hidden="1">
      <c r="B241" s="4"/>
      <c r="C241" s="4"/>
      <c r="D241" s="4"/>
      <c r="E241" s="71"/>
      <c r="F241"/>
      <c r="G241"/>
      <c r="H241"/>
      <c r="I241"/>
      <c r="J241" s="3"/>
      <c r="K241" s="3"/>
      <c r="L241" s="3"/>
      <c r="M241" s="3"/>
    </row>
    <row r="242" spans="2:13" ht="10.5" customHeight="1" hidden="1">
      <c r="B242" s="42"/>
      <c r="C242" s="74"/>
      <c r="D242" s="21"/>
      <c r="E242"/>
      <c r="F242"/>
      <c r="G242"/>
      <c r="H242"/>
      <c r="I242"/>
      <c r="J242"/>
      <c r="K242"/>
      <c r="L242" s="3"/>
      <c r="M242" s="3"/>
    </row>
    <row r="243" spans="2:13" ht="10.5" customHeight="1" hidden="1">
      <c r="B243" s="3"/>
      <c r="C243" s="3"/>
      <c r="D243" s="21"/>
      <c r="E243" s="72"/>
      <c r="F243" s="58"/>
      <c r="G243" s="58"/>
      <c r="H243" s="58"/>
      <c r="I243" s="58"/>
      <c r="J243"/>
      <c r="K243"/>
      <c r="L243"/>
      <c r="M243" s="3"/>
    </row>
    <row r="244" spans="2:13" ht="10.5" customHeight="1" hidden="1">
      <c r="B244" s="42"/>
      <c r="C244" s="74"/>
      <c r="D244" s="21"/>
      <c r="E244" s="58"/>
      <c r="F244" s="58"/>
      <c r="G244" s="58"/>
      <c r="H244" s="58"/>
      <c r="I244" s="58"/>
      <c r="J244" s="58"/>
      <c r="K244" s="58"/>
      <c r="L244"/>
      <c r="M244" s="3"/>
    </row>
    <row r="245" spans="2:13" ht="10.5" customHeight="1" hidden="1">
      <c r="B245" s="79"/>
      <c r="C245" s="3"/>
      <c r="D245" s="21"/>
      <c r="E245" s="58"/>
      <c r="F245" s="58"/>
      <c r="G245" s="58"/>
      <c r="H245" s="58"/>
      <c r="I245" s="58"/>
      <c r="J245" s="58"/>
      <c r="K245" s="58"/>
      <c r="L245" s="58"/>
      <c r="M245" s="3"/>
    </row>
    <row r="246" spans="2:13" ht="10.5" customHeight="1" hidden="1">
      <c r="B246" s="21"/>
      <c r="C246" s="3"/>
      <c r="D246" s="4"/>
      <c r="E246" s="58"/>
      <c r="F246" s="3"/>
      <c r="G246" s="3"/>
      <c r="H246" s="3"/>
      <c r="I246" s="3"/>
      <c r="J246" s="58"/>
      <c r="K246" s="58"/>
      <c r="L246" s="58"/>
      <c r="M246" s="3"/>
    </row>
    <row r="247" spans="2:13" ht="10.5" customHeight="1" hidden="1">
      <c r="B247" s="3"/>
      <c r="C247" s="3"/>
      <c r="E247" s="58"/>
      <c r="F247" s="3"/>
      <c r="G247" s="3"/>
      <c r="H247"/>
      <c r="I247" s="44"/>
      <c r="J247" s="58"/>
      <c r="K247" s="58"/>
      <c r="L247" s="58"/>
      <c r="M247" s="3"/>
    </row>
    <row r="248" spans="2:13" ht="10.5" customHeight="1" hidden="1">
      <c r="B248" s="39"/>
      <c r="C248" s="3"/>
      <c r="E248" s="58"/>
      <c r="F248" s="3"/>
      <c r="G248" s="3"/>
      <c r="H248"/>
      <c r="J248" s="58"/>
      <c r="K248" s="58"/>
      <c r="L248" s="58"/>
      <c r="M248" s="3"/>
    </row>
    <row r="249" spans="2:13" ht="10.5" customHeight="1" hidden="1">
      <c r="B249" s="39"/>
      <c r="C249" s="3"/>
      <c r="D249" s="21"/>
      <c r="E249" s="21"/>
      <c r="F249" s="21"/>
      <c r="G249" s="3"/>
      <c r="H249" s="3"/>
      <c r="I249" s="3"/>
      <c r="J249" s="3"/>
      <c r="K249" s="3"/>
      <c r="L249" s="58"/>
      <c r="M249" s="3"/>
    </row>
    <row r="250" spans="2:13" ht="10.5" customHeight="1" hidden="1">
      <c r="B250" s="39"/>
      <c r="C250" s="3"/>
      <c r="E250" s="58"/>
      <c r="F250" s="3"/>
      <c r="G250" s="3"/>
      <c r="H250"/>
      <c r="J250" s="10"/>
      <c r="K250" s="10"/>
      <c r="L250" s="58"/>
      <c r="M250" s="3"/>
    </row>
    <row r="251" spans="2:13" ht="10.5" customHeight="1" hidden="1">
      <c r="B251" s="39"/>
      <c r="C251" s="3"/>
      <c r="E251" s="58"/>
      <c r="F251" s="3"/>
      <c r="G251" s="3"/>
      <c r="H251"/>
      <c r="J251" s="10"/>
      <c r="K251" s="10"/>
      <c r="L251" s="58"/>
      <c r="M251" s="3"/>
    </row>
    <row r="252" spans="2:13" ht="10.5" customHeight="1" hidden="1">
      <c r="B252" s="39"/>
      <c r="C252" s="3"/>
      <c r="D252" s="21"/>
      <c r="E252" s="21"/>
      <c r="F252" s="21"/>
      <c r="G252" s="3"/>
      <c r="H252" s="3"/>
      <c r="J252" s="3"/>
      <c r="K252" s="3"/>
      <c r="L252" s="3"/>
      <c r="M252" s="3"/>
    </row>
    <row r="253" spans="2:13" ht="10.5" customHeight="1" hidden="1">
      <c r="B253" s="39"/>
      <c r="C253" s="3"/>
      <c r="E253" s="58"/>
      <c r="F253" s="3"/>
      <c r="G253" s="3"/>
      <c r="H253"/>
      <c r="I253" s="26"/>
      <c r="J253" s="3"/>
      <c r="K253" s="3"/>
      <c r="M253" s="4"/>
    </row>
    <row r="254" spans="2:13" ht="10.5" customHeight="1" hidden="1">
      <c r="B254" s="39"/>
      <c r="C254" s="3"/>
      <c r="E254" s="58"/>
      <c r="F254" s="3"/>
      <c r="G254" s="3"/>
      <c r="H254"/>
      <c r="I254" s="14"/>
      <c r="J254" s="10"/>
      <c r="K254" s="10"/>
      <c r="L254" s="3"/>
      <c r="M254" s="3"/>
    </row>
    <row r="255" ht="10.5" customHeight="1" hidden="1"/>
    <row r="256" ht="10.5" customHeight="1" hidden="1"/>
    <row r="257" ht="10.5" customHeight="1" hidden="1"/>
    <row r="258" ht="10.5" customHeight="1" hidden="1"/>
    <row r="259" ht="10.5" customHeight="1" hidden="1"/>
    <row r="260" ht="10.5" customHeight="1" hidden="1"/>
    <row r="261" ht="10.5" customHeight="1" hidden="1"/>
    <row r="262" ht="10.5" customHeight="1" hidden="1"/>
    <row r="263" ht="10.5" customHeight="1" hidden="1"/>
    <row r="264" ht="10.5" customHeight="1" hidden="1"/>
    <row r="265" ht="10.5" customHeight="1" hidden="1"/>
    <row r="266" ht="10.5" customHeight="1" hidden="1"/>
    <row r="267" ht="10.5" customHeight="1" hidden="1"/>
    <row r="268" ht="10.5" customHeight="1" hidden="1"/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  <row r="275" ht="10.5" customHeight="1" hidden="1"/>
    <row r="276" ht="10.5" customHeight="1" hidden="1"/>
    <row r="277" ht="10.5" customHeight="1" hidden="1"/>
    <row r="278" ht="10.5" customHeight="1" hidden="1"/>
    <row r="279" ht="10.5" customHeight="1" hidden="1"/>
    <row r="280" ht="10.5" customHeight="1" hidden="1"/>
    <row r="281" ht="10.5" customHeight="1" hidden="1"/>
    <row r="282" ht="10.5" customHeight="1" hidden="1"/>
    <row r="283" ht="10.5" customHeight="1" hidden="1"/>
    <row r="284" ht="10.5" customHeight="1" hidden="1"/>
    <row r="285" ht="10.5" customHeight="1" hidden="1"/>
    <row r="286" ht="10.5" customHeight="1" hidden="1"/>
    <row r="287" ht="10.5" customHeight="1" hidden="1"/>
    <row r="288" ht="10.5" customHeight="1" hidden="1"/>
    <row r="289" ht="10.5" customHeight="1" hidden="1"/>
    <row r="290" ht="10.5" customHeight="1" hidden="1"/>
    <row r="291" ht="10.5" customHeight="1" hidden="1"/>
    <row r="292" ht="10.5" customHeight="1" hidden="1"/>
    <row r="293" ht="10.5" customHeight="1" hidden="1"/>
    <row r="294" ht="10.5" customHeight="1" hidden="1"/>
    <row r="295" ht="10.5" customHeight="1" hidden="1"/>
    <row r="296" ht="10.5" customHeight="1" hidden="1"/>
    <row r="297" ht="10.5" customHeight="1" hidden="1"/>
    <row r="298" ht="10.5" customHeight="1" hidden="1"/>
    <row r="299" ht="10.5" customHeight="1" hidden="1"/>
    <row r="300" ht="10.5" customHeight="1" hidden="1"/>
    <row r="301" ht="10.5" customHeight="1" hidden="1"/>
    <row r="302" ht="10.5" customHeight="1" hidden="1"/>
    <row r="303" ht="10.5" customHeight="1" hidden="1"/>
    <row r="304" ht="10.5" customHeight="1" hidden="1"/>
    <row r="305" ht="10.5" customHeight="1" hidden="1"/>
    <row r="306" ht="10.5" customHeight="1" hidden="1"/>
    <row r="307" ht="10.5" customHeight="1" hidden="1"/>
    <row r="308" ht="10.5" customHeight="1" hidden="1"/>
    <row r="309" ht="10.5" customHeight="1" hidden="1"/>
    <row r="310" ht="10.5" customHeight="1" hidden="1"/>
    <row r="311" ht="10.5" customHeight="1" hidden="1"/>
    <row r="312" ht="10.5" customHeight="1" hidden="1"/>
    <row r="313" ht="10.5" customHeight="1" hidden="1"/>
    <row r="314" ht="10.5" customHeight="1" hidden="1"/>
    <row r="315" ht="10.5" customHeight="1" hidden="1"/>
    <row r="316" ht="10.5" customHeight="1" hidden="1"/>
    <row r="317" ht="10.5" customHeight="1" hidden="1"/>
    <row r="318" ht="10.5" customHeight="1" hidden="1"/>
    <row r="319" ht="10.5" customHeight="1" hidden="1"/>
    <row r="320" ht="10.5" customHeight="1" hidden="1"/>
    <row r="321" ht="10.5" customHeight="1" hidden="1"/>
    <row r="322" ht="10.5" customHeight="1" hidden="1"/>
    <row r="323" ht="10.5" customHeight="1" hidden="1"/>
    <row r="324" ht="10.5" customHeight="1" hidden="1"/>
    <row r="325" ht="10.5" customHeight="1" hidden="1"/>
    <row r="326" ht="10.5" customHeight="1" hidden="1"/>
    <row r="327" ht="10.5" customHeight="1" hidden="1"/>
    <row r="328" ht="10.5" customHeight="1" hidden="1"/>
    <row r="329" ht="10.5" customHeight="1" hidden="1"/>
    <row r="330" ht="10.5" customHeight="1" hidden="1"/>
    <row r="331" ht="10.5" customHeight="1" hidden="1"/>
    <row r="332" ht="10.5" customHeight="1" hidden="1"/>
    <row r="333" ht="10.5" customHeight="1" hidden="1"/>
    <row r="334" ht="10.5" customHeight="1" hidden="1"/>
    <row r="335" ht="10.5" customHeight="1" hidden="1"/>
    <row r="336" ht="10.5" customHeight="1" hidden="1"/>
    <row r="337" ht="10.5" customHeight="1" hidden="1"/>
    <row r="338" ht="10.5" customHeight="1" hidden="1"/>
    <row r="339" ht="10.5" customHeight="1" hidden="1"/>
    <row r="340" ht="10.5" customHeight="1" hidden="1"/>
    <row r="341" ht="10.5" customHeight="1" hidden="1"/>
    <row r="342" ht="10.5" customHeight="1" hidden="1"/>
    <row r="343" ht="10.5" customHeight="1" hidden="1"/>
    <row r="344" ht="10.5" customHeight="1" hidden="1"/>
    <row r="345" ht="10.5" customHeight="1" hidden="1"/>
    <row r="346" ht="10.5" customHeight="1" hidden="1"/>
    <row r="347" ht="10.5" customHeight="1" hidden="1"/>
    <row r="348" ht="10.5" customHeight="1" hidden="1"/>
    <row r="349" ht="10.5" customHeight="1" hidden="1"/>
    <row r="350" ht="10.5" customHeight="1" hidden="1"/>
    <row r="351" ht="10.5" customHeight="1" hidden="1"/>
    <row r="352" ht="10.5" customHeight="1" hidden="1"/>
    <row r="353" ht="10.5" customHeight="1" hidden="1"/>
    <row r="354" ht="10.5" customHeight="1" hidden="1"/>
    <row r="355" ht="10.5" customHeight="1" hidden="1"/>
    <row r="356" ht="10.5" customHeight="1" hidden="1"/>
    <row r="357" ht="10.5" customHeight="1" hidden="1"/>
    <row r="358" ht="10.5" customHeight="1" hidden="1"/>
    <row r="359" ht="10.5" customHeight="1" hidden="1"/>
    <row r="360" ht="10.5" customHeight="1" hidden="1"/>
    <row r="361" ht="10.5" customHeight="1" hidden="1"/>
    <row r="362" ht="10.5" customHeight="1" hidden="1"/>
    <row r="363" ht="10.5" customHeight="1" hidden="1"/>
    <row r="364" ht="10.5" customHeight="1" hidden="1"/>
    <row r="365" ht="10.5" customHeight="1" hidden="1"/>
    <row r="366" ht="10.5" customHeight="1" hidden="1"/>
    <row r="367" ht="10.5" customHeight="1" hidden="1"/>
    <row r="368" ht="10.5" customHeight="1" hidden="1"/>
    <row r="369" ht="10.5" customHeight="1" hidden="1"/>
    <row r="370" ht="10.5" customHeight="1" hidden="1"/>
    <row r="371" ht="10.5" customHeight="1" hidden="1"/>
    <row r="372" ht="10.5" customHeight="1" hidden="1"/>
    <row r="373" ht="10.5" customHeight="1" hidden="1"/>
    <row r="374" ht="10.5" customHeight="1" hidden="1"/>
    <row r="375" ht="10.5" customHeight="1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1.25" hidden="1"/>
    <row r="1525" ht="11.25" hidden="1"/>
    <row r="1526" ht="11.25" hidden="1"/>
    <row r="1527" ht="11.25" hidden="1"/>
    <row r="1528" ht="11.25" hidden="1"/>
    <row r="1529" ht="11.25" hidden="1"/>
    <row r="1530" ht="11.25" hidden="1"/>
    <row r="1531" ht="11.25" hidden="1"/>
    <row r="1532" ht="11.25" hidden="1"/>
    <row r="1533" ht="11.25" hidden="1"/>
    <row r="1534" ht="11.25" hidden="1"/>
    <row r="1535" ht="11.25" hidden="1"/>
    <row r="1536" ht="11.25" hidden="1"/>
    <row r="1537" ht="11.25" hidden="1"/>
    <row r="1538" ht="11.25" hidden="1"/>
    <row r="1539" ht="11.25" hidden="1"/>
    <row r="1540" ht="11.25" hidden="1"/>
    <row r="1541" ht="11.25" hidden="1"/>
    <row r="1542" ht="11.25" hidden="1"/>
    <row r="1543" ht="11.25" hidden="1"/>
    <row r="1544" ht="11.25" hidden="1"/>
    <row r="1545" ht="11.25" hidden="1"/>
    <row r="1546" ht="11.25" hidden="1"/>
    <row r="1547" ht="11.25" hidden="1"/>
    <row r="1548" ht="11.25" hidden="1"/>
    <row r="1549" ht="11.25" hidden="1"/>
    <row r="1550" ht="11.25" hidden="1"/>
    <row r="1551" ht="11.25" hidden="1"/>
    <row r="1552" ht="11.25" hidden="1"/>
    <row r="1553" ht="11.25" hidden="1"/>
    <row r="1554" ht="11.25" hidden="1"/>
    <row r="1555" ht="11.25" hidden="1"/>
    <row r="1556" ht="11.25" hidden="1"/>
    <row r="1557" ht="11.25" hidden="1"/>
    <row r="1558" ht="11.25" hidden="1"/>
    <row r="1559" ht="11.25" hidden="1"/>
    <row r="1560" ht="11.25" hidden="1"/>
    <row r="1561" ht="11.25" hidden="1"/>
    <row r="1562" ht="11.25" hidden="1"/>
    <row r="1563" ht="11.25" hidden="1"/>
    <row r="1564" ht="11.25" hidden="1"/>
    <row r="1565" ht="11.25" hidden="1"/>
    <row r="1566" ht="11.25" hidden="1"/>
    <row r="1567" ht="11.25" hidden="1"/>
    <row r="1568" ht="11.25" hidden="1"/>
    <row r="1569" ht="11.25" hidden="1"/>
    <row r="1570" ht="11.25" hidden="1"/>
    <row r="1571" ht="11.25" hidden="1"/>
    <row r="1572" ht="11.25" hidden="1"/>
    <row r="1573" ht="11.25" hidden="1"/>
    <row r="1574" ht="11.25" hidden="1"/>
    <row r="1575" ht="11.25" hidden="1"/>
    <row r="1576" ht="11.25" hidden="1"/>
    <row r="1577" ht="11.25" hidden="1"/>
    <row r="1578" ht="11.25" hidden="1"/>
    <row r="1579" ht="11.25" hidden="1"/>
    <row r="1580" ht="11.25" hidden="1"/>
    <row r="1581" ht="11.25" hidden="1"/>
    <row r="1582" ht="11.25" hidden="1"/>
    <row r="1583" ht="11.25" hidden="1"/>
    <row r="1584" ht="11.25" hidden="1"/>
    <row r="1585" ht="11.25" hidden="1"/>
    <row r="1586" ht="11.25" hidden="1"/>
    <row r="1587" ht="11.25" hidden="1"/>
    <row r="1588" ht="11.25" hidden="1"/>
    <row r="1589" ht="11.25" hidden="1"/>
    <row r="1590" ht="11.25" hidden="1"/>
    <row r="1591" ht="11.25" hidden="1"/>
    <row r="1592" ht="11.25" hidden="1"/>
    <row r="1593" ht="11.25" hidden="1"/>
    <row r="1594" ht="11.25" hidden="1"/>
    <row r="1595" ht="11.25" hidden="1"/>
    <row r="1596" ht="11.25" hidden="1"/>
    <row r="1597" ht="11.25" hidden="1"/>
    <row r="1598" ht="11.25" hidden="1"/>
    <row r="1599" ht="11.25" hidden="1"/>
    <row r="1600" ht="11.25" hidden="1"/>
    <row r="1601" ht="11.25" hidden="1"/>
    <row r="1602" ht="11.25" hidden="1"/>
    <row r="1603" ht="11.25" hidden="1"/>
    <row r="1604" ht="11.25" hidden="1"/>
    <row r="1605" ht="11.25" hidden="1"/>
    <row r="1606" ht="11.25" hidden="1"/>
    <row r="1607" ht="11.25" hidden="1"/>
    <row r="1608" ht="11.25" hidden="1"/>
    <row r="1609" ht="11.25" hidden="1"/>
    <row r="1610" ht="11.25" hidden="1"/>
    <row r="1611" ht="11.25" hidden="1"/>
    <row r="1612" ht="11.25" hidden="1"/>
    <row r="1613" ht="11.25" hidden="1"/>
    <row r="1614" ht="11.25" hidden="1"/>
    <row r="1615" ht="11.25" hidden="1"/>
    <row r="1616" ht="11.25" hidden="1"/>
    <row r="1617" ht="11.25" hidden="1"/>
    <row r="1618" ht="11.25" hidden="1"/>
    <row r="1619" ht="11.25" hidden="1"/>
    <row r="1620" ht="11.25" hidden="1"/>
    <row r="1621" ht="11.25" hidden="1"/>
    <row r="1622" ht="11.25" hidden="1"/>
    <row r="1623" ht="11.25" hidden="1"/>
    <row r="1624" ht="11.25" hidden="1"/>
    <row r="1625" ht="11.25" hidden="1"/>
    <row r="1626" ht="11.25" hidden="1"/>
    <row r="1627" ht="11.25" hidden="1"/>
    <row r="1628" ht="11.25" hidden="1"/>
    <row r="1629" ht="11.25" hidden="1"/>
    <row r="1630" ht="11.25" hidden="1"/>
    <row r="1631" ht="11.25" hidden="1"/>
    <row r="1632" ht="11.25" hidden="1"/>
    <row r="1633" ht="11.25" hidden="1"/>
    <row r="1634" ht="11.25" hidden="1"/>
    <row r="1635" ht="11.25" hidden="1"/>
    <row r="1636" ht="11.25" hidden="1"/>
    <row r="1637" ht="11.25" hidden="1"/>
    <row r="1638" ht="11.25" hidden="1"/>
    <row r="1639" ht="11.25" hidden="1"/>
    <row r="1640" ht="11.25" hidden="1"/>
    <row r="1641" ht="11.25" hidden="1"/>
    <row r="1642" ht="11.25" hidden="1"/>
    <row r="1643" ht="11.25" hidden="1"/>
    <row r="1644" ht="11.25" hidden="1"/>
    <row r="1645" ht="11.25" hidden="1"/>
    <row r="1646" ht="11.25" hidden="1"/>
    <row r="1647" ht="11.25" hidden="1"/>
    <row r="1648" ht="11.25" hidden="1"/>
    <row r="1649" ht="11.25" hidden="1"/>
    <row r="1650" ht="11.25" hidden="1"/>
    <row r="1651" ht="11.25" hidden="1"/>
    <row r="1652" ht="11.25" hidden="1"/>
    <row r="1653" ht="11.25" hidden="1"/>
    <row r="1654" ht="11.25" hidden="1"/>
    <row r="1655" ht="11.25" hidden="1"/>
    <row r="1656" ht="11.25" hidden="1"/>
    <row r="1657" ht="11.25" hidden="1"/>
    <row r="1658" ht="11.25" hidden="1"/>
    <row r="1659" ht="11.25" hidden="1"/>
    <row r="1660" ht="11.25" hidden="1"/>
    <row r="1661" ht="11.25" hidden="1"/>
    <row r="1662" ht="11.25" hidden="1"/>
    <row r="1663" ht="11.25" hidden="1"/>
    <row r="1664" ht="11.25" hidden="1"/>
    <row r="1665" ht="11.25" hidden="1"/>
    <row r="1666" ht="11.25" hidden="1"/>
    <row r="1667" ht="11.25" hidden="1"/>
    <row r="1668" ht="11.25" hidden="1"/>
    <row r="1669" ht="11.25" hidden="1"/>
    <row r="1670" ht="11.25" hidden="1"/>
    <row r="1671" ht="11.25" hidden="1"/>
    <row r="1672" ht="11.25" hidden="1"/>
    <row r="1673" ht="11.25" hidden="1"/>
    <row r="1674" ht="11.25" hidden="1"/>
    <row r="1675" ht="11.25" hidden="1"/>
    <row r="1676" ht="11.25" hidden="1"/>
    <row r="1677" ht="11.25" hidden="1"/>
    <row r="1678" ht="11.25" hidden="1"/>
    <row r="1679" ht="11.25" hidden="1"/>
    <row r="1680" ht="11.25" hidden="1"/>
    <row r="1681" ht="11.25" hidden="1"/>
    <row r="1682" ht="11.25" hidden="1"/>
    <row r="1683" ht="11.25" hidden="1"/>
    <row r="1684" ht="11.25" hidden="1"/>
    <row r="1685" ht="11.25" hidden="1"/>
    <row r="1686" ht="11.25" hidden="1"/>
    <row r="1687" ht="11.25" hidden="1"/>
    <row r="1688" ht="11.25" hidden="1"/>
    <row r="1689" ht="11.25" hidden="1"/>
    <row r="1690" ht="11.25" hidden="1"/>
    <row r="1691" ht="11.25" hidden="1"/>
    <row r="1692" ht="11.25" hidden="1"/>
    <row r="1693" ht="11.25" hidden="1"/>
    <row r="1694" ht="11.25" hidden="1"/>
    <row r="1695" ht="11.25" hidden="1"/>
    <row r="1696" ht="11.25" hidden="1"/>
    <row r="1697" ht="11.25" hidden="1"/>
    <row r="1698" ht="11.25" hidden="1"/>
    <row r="1699" ht="11.25" hidden="1"/>
    <row r="1700" ht="11.25" hidden="1"/>
    <row r="1701" ht="11.25" hidden="1"/>
    <row r="1702" ht="11.25" hidden="1"/>
    <row r="1703" ht="11.25" hidden="1"/>
    <row r="1704" ht="11.25" hidden="1"/>
    <row r="1705" ht="11.25" hidden="1"/>
    <row r="1706" ht="11.25" hidden="1"/>
    <row r="1707" ht="11.25" hidden="1"/>
    <row r="1708" ht="11.25" hidden="1"/>
    <row r="1709" ht="11.25" hidden="1"/>
    <row r="1710" ht="11.25" hidden="1"/>
    <row r="1711" ht="11.25" hidden="1"/>
    <row r="1712" ht="11.25" hidden="1"/>
    <row r="1713" ht="11.25" hidden="1"/>
    <row r="1714" ht="11.25" hidden="1"/>
    <row r="1715" ht="11.25" hidden="1"/>
    <row r="1716" ht="11.25" hidden="1"/>
    <row r="1717" ht="11.25" hidden="1"/>
    <row r="1718" ht="11.25" hidden="1"/>
    <row r="1719" ht="11.25" hidden="1"/>
    <row r="1720" ht="11.25" hidden="1"/>
    <row r="1721" ht="11.25" hidden="1"/>
    <row r="1722" ht="11.25" hidden="1"/>
    <row r="1723" ht="11.25" hidden="1"/>
    <row r="1724" ht="11.25" hidden="1"/>
    <row r="1725" ht="11.25" hidden="1"/>
    <row r="1726" ht="11.25" hidden="1"/>
    <row r="1727" ht="11.25" hidden="1"/>
    <row r="1728" ht="11.25" hidden="1"/>
    <row r="1729" ht="11.25" hidden="1"/>
    <row r="1730" ht="11.25" hidden="1"/>
    <row r="1731" ht="11.25" hidden="1"/>
    <row r="1732" ht="11.25" hidden="1"/>
    <row r="1733" ht="11.25" hidden="1"/>
    <row r="1734" ht="11.25" hidden="1"/>
    <row r="1735" ht="11.25" hidden="1"/>
    <row r="1736" ht="11.25" hidden="1"/>
    <row r="1737" ht="11.25" hidden="1"/>
    <row r="1738" ht="11.25" hidden="1"/>
    <row r="1739" ht="11.25" hidden="1"/>
    <row r="1740" ht="11.25" hidden="1"/>
    <row r="1741" ht="11.25" hidden="1"/>
    <row r="1742" ht="11.25" hidden="1"/>
    <row r="1743" ht="11.25" hidden="1"/>
    <row r="1744" ht="11.25" hidden="1"/>
    <row r="1745" ht="11.25" hidden="1"/>
    <row r="1746" ht="11.25" hidden="1"/>
    <row r="1747" ht="11.25" hidden="1"/>
    <row r="1748" ht="11.25" hidden="1"/>
    <row r="1749" ht="11.25" hidden="1"/>
    <row r="1750" ht="11.25" hidden="1"/>
    <row r="1751" ht="11.25" hidden="1"/>
    <row r="1752" ht="11.25" hidden="1"/>
    <row r="1753" ht="11.25" hidden="1"/>
    <row r="1754" ht="11.25" hidden="1"/>
    <row r="1755" ht="11.25" hidden="1"/>
    <row r="1756" ht="11.25" hidden="1"/>
    <row r="1757" ht="11.25" hidden="1"/>
    <row r="1758" ht="11.25" hidden="1"/>
    <row r="1759" ht="11.25" hidden="1"/>
    <row r="1760" ht="11.25" hidden="1"/>
    <row r="1761" ht="11.25" hidden="1"/>
    <row r="1762" ht="11.25" hidden="1"/>
    <row r="1763" ht="11.25" hidden="1"/>
    <row r="1764" ht="11.25" hidden="1"/>
    <row r="1765" ht="11.25" hidden="1"/>
    <row r="1766" ht="11.25" hidden="1"/>
    <row r="1767" ht="11.25" hidden="1"/>
    <row r="1768" ht="11.25" hidden="1"/>
    <row r="1769" ht="11.25" hidden="1"/>
    <row r="1770" ht="11.25" hidden="1"/>
    <row r="1771" ht="11.25" hidden="1"/>
    <row r="1772" ht="11.25" hidden="1"/>
    <row r="1773" ht="11.25" hidden="1"/>
    <row r="1774" ht="11.25" hidden="1"/>
    <row r="1775" ht="11.25" hidden="1"/>
    <row r="1776" ht="11.25" hidden="1"/>
    <row r="1777" ht="11.25" hidden="1"/>
    <row r="1778" ht="11.25" hidden="1"/>
    <row r="1779" ht="11.25" hidden="1"/>
    <row r="1780" ht="11.25" hidden="1"/>
    <row r="1781" ht="11.25" hidden="1"/>
    <row r="1782" ht="11.25" hidden="1"/>
    <row r="1783" ht="11.25" hidden="1"/>
    <row r="1784" ht="11.25" hidden="1"/>
    <row r="1785" ht="11.25" hidden="1"/>
    <row r="1786" ht="11.25" hidden="1"/>
    <row r="1787" ht="11.25" hidden="1"/>
    <row r="1788" ht="11.25" hidden="1"/>
    <row r="1789" ht="11.25" hidden="1"/>
    <row r="1790" ht="11.25" hidden="1"/>
    <row r="1791" ht="11.25" hidden="1"/>
    <row r="1792" ht="11.25" hidden="1"/>
    <row r="1793" ht="11.25" hidden="1"/>
    <row r="1794" ht="11.25" hidden="1"/>
    <row r="1795" ht="11.25" hidden="1"/>
    <row r="1796" ht="11.25" hidden="1"/>
    <row r="1797" ht="11.25" hidden="1"/>
    <row r="1798" ht="11.25" hidden="1"/>
    <row r="1799" ht="11.25" hidden="1"/>
    <row r="1800" ht="11.25" hidden="1"/>
    <row r="1801" ht="11.25" hidden="1"/>
    <row r="1802" ht="11.25" hidden="1"/>
    <row r="1803" ht="11.25" hidden="1"/>
    <row r="1804" ht="11.25" hidden="1"/>
    <row r="1805" ht="11.25" hidden="1"/>
    <row r="1806" ht="11.25" hidden="1"/>
    <row r="1807" ht="11.25" hidden="1"/>
    <row r="1808" ht="11.25" hidden="1"/>
    <row r="1809" ht="11.25" hidden="1"/>
    <row r="1810" ht="11.25" hidden="1"/>
    <row r="1811" ht="11.25" hidden="1"/>
    <row r="1812" ht="11.25" hidden="1"/>
    <row r="1813" ht="11.25" hidden="1"/>
    <row r="1814" ht="11.25" hidden="1"/>
    <row r="1815" ht="11.25" hidden="1"/>
    <row r="1816" ht="11.25" hidden="1"/>
    <row r="1817" ht="11.25" hidden="1"/>
    <row r="1818" ht="11.25" hidden="1"/>
    <row r="1819" ht="11.25" hidden="1"/>
    <row r="1820" ht="11.25" hidden="1"/>
    <row r="1821" ht="11.25" hidden="1"/>
    <row r="1822" ht="11.25" hidden="1"/>
    <row r="1823" ht="11.25" hidden="1"/>
    <row r="1824" ht="11.25" hidden="1"/>
    <row r="1825" ht="11.25" hidden="1"/>
    <row r="1826" ht="11.25" hidden="1"/>
    <row r="1827" ht="11.25" hidden="1"/>
    <row r="1828" ht="11.25" hidden="1"/>
    <row r="1829" ht="11.25" hidden="1"/>
    <row r="1830" ht="11.25" hidden="1"/>
    <row r="1831" ht="11.25" hidden="1"/>
    <row r="1832" ht="11.25" hidden="1"/>
    <row r="1833" ht="11.25" hidden="1"/>
    <row r="1834" ht="11.25" hidden="1"/>
    <row r="1835" ht="11.25" hidden="1"/>
    <row r="1836" ht="11.25" hidden="1"/>
    <row r="1837" ht="11.25" hidden="1"/>
    <row r="1838" ht="11.25" hidden="1"/>
    <row r="1839" ht="11.25" hidden="1"/>
    <row r="1840" ht="11.25" hidden="1"/>
    <row r="1841" ht="11.25" hidden="1"/>
    <row r="1842" ht="11.25" hidden="1"/>
    <row r="1843" ht="11.25" hidden="1"/>
    <row r="1844" ht="11.25" hidden="1"/>
    <row r="1845" ht="11.25" hidden="1"/>
    <row r="1846" ht="11.25" hidden="1"/>
    <row r="1847" ht="11.25" hidden="1"/>
    <row r="1848" ht="11.25" hidden="1"/>
    <row r="1849" ht="11.25" hidden="1"/>
    <row r="1850" ht="11.25" hidden="1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  <row r="1908" ht="11.25" hidden="1"/>
    <row r="1909" ht="11.25" hidden="1"/>
    <row r="1910" ht="11.25" hidden="1"/>
    <row r="1911" ht="11.25" hidden="1"/>
    <row r="1912" ht="11.25" hidden="1"/>
    <row r="1913" ht="11.25" hidden="1"/>
    <row r="1914" ht="11.25" hidden="1"/>
    <row r="1915" ht="11.25" hidden="1"/>
    <row r="1916" ht="11.25" hidden="1"/>
    <row r="1917" ht="11.25" hidden="1"/>
    <row r="1918" ht="11.25" hidden="1"/>
    <row r="1919" ht="11.25" hidden="1"/>
    <row r="1920" ht="11.25" hidden="1"/>
    <row r="1921" ht="11.25" hidden="1"/>
    <row r="1922" ht="11.25" hidden="1"/>
    <row r="1923" ht="11.25" hidden="1"/>
    <row r="1924" ht="11.25" hidden="1"/>
    <row r="1925" ht="11.25" hidden="1"/>
    <row r="1926" ht="11.25" hidden="1"/>
    <row r="1927" ht="11.25" hidden="1"/>
    <row r="1928" ht="11.25" hidden="1"/>
    <row r="1929" ht="11.25" hidden="1"/>
    <row r="1930" ht="11.25" hidden="1"/>
    <row r="1931" ht="11.25" hidden="1"/>
    <row r="1932" ht="11.25" hidden="1"/>
    <row r="1933" ht="11.25" hidden="1"/>
    <row r="1934" ht="11.25" hidden="1"/>
    <row r="1935" ht="11.25" hidden="1"/>
    <row r="1936" ht="11.25" hidden="1"/>
    <row r="1937" ht="11.25" hidden="1"/>
    <row r="1938" ht="11.25" hidden="1"/>
    <row r="1939" ht="11.25" hidden="1"/>
    <row r="1940" ht="11.25" hidden="1"/>
    <row r="1941" ht="11.25" hidden="1"/>
    <row r="1942" ht="11.25" hidden="1"/>
    <row r="1943" ht="11.25" hidden="1"/>
    <row r="1944" ht="11.25" hidden="1"/>
    <row r="1945" ht="11.25" hidden="1"/>
    <row r="1946" ht="11.25" hidden="1"/>
    <row r="1947" ht="11.25" hidden="1"/>
    <row r="1948" ht="11.25" hidden="1"/>
    <row r="1949" ht="11.25" hidden="1"/>
    <row r="1950" ht="11.25" hidden="1"/>
    <row r="1951" ht="11.25" hidden="1"/>
    <row r="1952" ht="11.25" hidden="1"/>
    <row r="1953" ht="11.25" hidden="1"/>
    <row r="1954" ht="11.25" hidden="1"/>
    <row r="1955" ht="11.25" hidden="1"/>
    <row r="1956" ht="11.25" hidden="1"/>
    <row r="1957" ht="11.25" hidden="1"/>
    <row r="1958" ht="11.25" hidden="1"/>
    <row r="1959" ht="11.25" hidden="1"/>
    <row r="1960" ht="11.25" hidden="1"/>
    <row r="1961" ht="11.25" hidden="1"/>
    <row r="1962" ht="11.25" hidden="1"/>
    <row r="1963" ht="11.25" hidden="1"/>
    <row r="1964" ht="11.25" hidden="1"/>
    <row r="1965" ht="11.25" hidden="1"/>
    <row r="1966" ht="11.25" hidden="1"/>
    <row r="1967" ht="11.25" hidden="1"/>
    <row r="1968" ht="11.25" hidden="1"/>
    <row r="1969" ht="11.25" hidden="1"/>
    <row r="1970" ht="11.25" hidden="1"/>
    <row r="1971" ht="11.25" hidden="1"/>
    <row r="1972" ht="11.25" hidden="1"/>
    <row r="1973" ht="11.25" hidden="1"/>
    <row r="1974" ht="11.25" hidden="1"/>
    <row r="1975" ht="11.25" hidden="1"/>
    <row r="1976" ht="11.25" hidden="1"/>
    <row r="1977" ht="11.25" hidden="1"/>
    <row r="1978" ht="11.25" hidden="1"/>
    <row r="1979" ht="11.25" hidden="1"/>
    <row r="1980" ht="11.25" hidden="1"/>
    <row r="1981" ht="11.25" hidden="1"/>
    <row r="1982" ht="11.25" hidden="1"/>
    <row r="1983" ht="11.25" hidden="1"/>
    <row r="1984" ht="11.25" hidden="1"/>
    <row r="1985" ht="11.25" hidden="1"/>
    <row r="1986" ht="11.25" hidden="1"/>
    <row r="1987" ht="11.25" hidden="1"/>
    <row r="1988" ht="11.25" hidden="1"/>
    <row r="1989" ht="11.25" hidden="1"/>
    <row r="1990" ht="11.25" hidden="1"/>
    <row r="1991" ht="11.25" hidden="1"/>
    <row r="1992" ht="11.25" hidden="1"/>
    <row r="1993" ht="11.25" hidden="1"/>
    <row r="1994" ht="11.25" hidden="1"/>
    <row r="1995" ht="11.25" hidden="1"/>
    <row r="1996" ht="11.25" hidden="1"/>
    <row r="1997" ht="11.25" hidden="1"/>
    <row r="1998" ht="11.25" hidden="1"/>
    <row r="1999" ht="11.25" hidden="1"/>
    <row r="2000" ht="11.25" hidden="1"/>
    <row r="2001" ht="11.25" hidden="1"/>
    <row r="2002" ht="11.25" hidden="1"/>
    <row r="2003" ht="11.25" hidden="1"/>
    <row r="2004" ht="11.25" hidden="1"/>
    <row r="2005" ht="11.25" hidden="1"/>
    <row r="2006" ht="11.25" hidden="1"/>
    <row r="2007" ht="11.25" hidden="1"/>
    <row r="2008" ht="11.25" hidden="1"/>
    <row r="2009" ht="11.25" hidden="1"/>
    <row r="2010" ht="11.25" hidden="1"/>
    <row r="2011" ht="11.25" hidden="1"/>
    <row r="2012" ht="11.25" hidden="1"/>
    <row r="2013" ht="11.25" hidden="1"/>
    <row r="2014" ht="11.25" hidden="1"/>
    <row r="2015" ht="11.25" hidden="1"/>
    <row r="2016" ht="11.25" hidden="1"/>
    <row r="2017" ht="11.25" hidden="1"/>
    <row r="2018" ht="11.25" hidden="1"/>
    <row r="2019" ht="11.25" hidden="1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  <row r="2121" ht="11.25" hidden="1"/>
    <row r="2122" ht="11.25" hidden="1"/>
    <row r="2123" ht="11.25" hidden="1"/>
    <row r="2124" ht="11.25" hidden="1"/>
    <row r="2125" ht="11.25" hidden="1"/>
    <row r="2126" ht="11.25" hidden="1"/>
    <row r="2127" ht="11.25" hidden="1"/>
    <row r="2128" ht="11.25" hidden="1"/>
    <row r="2129" ht="11.25" hidden="1"/>
    <row r="2130" ht="11.25" hidden="1"/>
    <row r="2131" ht="11.25" hidden="1"/>
    <row r="2132" ht="11.25" hidden="1"/>
    <row r="2133" ht="11.25" hidden="1"/>
    <row r="2134" ht="11.25" hidden="1"/>
    <row r="2135" ht="11.25" hidden="1"/>
    <row r="2136" ht="11.25" hidden="1"/>
    <row r="2137" ht="11.25" hidden="1"/>
    <row r="2138" ht="11.25" hidden="1"/>
    <row r="2139" ht="11.25" hidden="1"/>
    <row r="2140" ht="11.25" hidden="1"/>
    <row r="2141" ht="11.25" hidden="1"/>
    <row r="2142" ht="11.25" hidden="1"/>
    <row r="2143" ht="11.25" hidden="1"/>
    <row r="2144" ht="11.25" hidden="1"/>
    <row r="2145" ht="11.25" hidden="1"/>
    <row r="2146" ht="11.25" hidden="1"/>
    <row r="2147" ht="11.25" hidden="1"/>
    <row r="2148" ht="11.25" hidden="1"/>
    <row r="2149" ht="11.25" hidden="1"/>
    <row r="2150" ht="11.25" hidden="1"/>
    <row r="2151" ht="11.25" hidden="1"/>
    <row r="2152" ht="11.25" hidden="1"/>
    <row r="2153" ht="11.25" hidden="1"/>
    <row r="2154" ht="11.25" hidden="1"/>
    <row r="2155" ht="11.25" hidden="1"/>
    <row r="2156" ht="11.25" hidden="1"/>
    <row r="2157" ht="11.25" hidden="1"/>
    <row r="2158" ht="11.25" hidden="1"/>
    <row r="2159" ht="11.25" hidden="1"/>
    <row r="2160" ht="11.25" hidden="1"/>
    <row r="2161" ht="11.25" hidden="1"/>
    <row r="2162" ht="11.25" hidden="1"/>
    <row r="2163" ht="11.25" hidden="1"/>
    <row r="2164" ht="11.25" hidden="1"/>
    <row r="2165" ht="11.25" hidden="1"/>
    <row r="2166" ht="11.25" hidden="1"/>
    <row r="2167" ht="11.25" hidden="1"/>
    <row r="2168" ht="11.25" hidden="1"/>
    <row r="2169" ht="11.25" hidden="1"/>
    <row r="2170" ht="11.25" hidden="1"/>
    <row r="2171" ht="11.25" hidden="1"/>
    <row r="2172" ht="11.25" hidden="1"/>
    <row r="2173" ht="11.25" hidden="1"/>
    <row r="2174" ht="11.25" hidden="1"/>
    <row r="2175" ht="11.25" hidden="1"/>
    <row r="2176" ht="11.25" hidden="1"/>
    <row r="2177" ht="11.25" hidden="1"/>
    <row r="2178" ht="11.25" hidden="1"/>
    <row r="2179" ht="11.25" hidden="1"/>
    <row r="2180" ht="11.25" hidden="1"/>
    <row r="2181" ht="11.25" hidden="1"/>
    <row r="2182" ht="11.25" hidden="1"/>
    <row r="2183" ht="11.25" hidden="1"/>
    <row r="2184" ht="11.25" hidden="1"/>
    <row r="2185" ht="11.25" hidden="1"/>
    <row r="2186" ht="11.25" hidden="1"/>
    <row r="2187" ht="11.25" hidden="1"/>
    <row r="2188" ht="11.25" hidden="1"/>
    <row r="2189" ht="11.25" hidden="1"/>
    <row r="2190" ht="11.25" hidden="1"/>
    <row r="2191" ht="11.25" hidden="1"/>
    <row r="2192" ht="11.25" hidden="1"/>
    <row r="2193" ht="11.25" hidden="1"/>
    <row r="2194" ht="11.25" hidden="1"/>
    <row r="2195" ht="11.25" hidden="1"/>
    <row r="2196" ht="11.25" hidden="1"/>
    <row r="2197" ht="11.25" hidden="1"/>
    <row r="2198" ht="11.25" hidden="1"/>
    <row r="2199" ht="11.25" hidden="1"/>
    <row r="2200" ht="11.25" hidden="1"/>
    <row r="2201" ht="11.25" hidden="1"/>
    <row r="2202" ht="11.25" hidden="1"/>
    <row r="2203" ht="11.25" hidden="1"/>
    <row r="2204" ht="11.25" hidden="1"/>
    <row r="2205" ht="11.25" hidden="1"/>
    <row r="2206" ht="11.25" hidden="1"/>
    <row r="2207" ht="11.25" hidden="1"/>
    <row r="2208" ht="11.25" hidden="1"/>
    <row r="2209" ht="11.25" hidden="1"/>
    <row r="2210" ht="11.25" hidden="1"/>
    <row r="2211" ht="11.25" hidden="1"/>
    <row r="2212" ht="11.25" hidden="1"/>
    <row r="2213" ht="11.25" hidden="1"/>
    <row r="2214" ht="11.25" hidden="1"/>
    <row r="2215" ht="11.25" hidden="1"/>
    <row r="2216" ht="11.25" hidden="1"/>
    <row r="2217" ht="11.25" hidden="1"/>
    <row r="2218" ht="11.25" hidden="1"/>
    <row r="2219" ht="11.25" hidden="1"/>
    <row r="2220" ht="11.25" hidden="1"/>
    <row r="2221" ht="11.25" hidden="1"/>
    <row r="2222" ht="11.25" hidden="1"/>
    <row r="2223" ht="11.25" hidden="1"/>
    <row r="2224" ht="11.25" hidden="1"/>
    <row r="2225" ht="11.25" hidden="1"/>
    <row r="2226" ht="11.25" hidden="1"/>
    <row r="2227" ht="11.25" hidden="1"/>
    <row r="2228" ht="11.25" hidden="1"/>
    <row r="2229" ht="11.25" hidden="1"/>
    <row r="2230" ht="11.25" hidden="1"/>
    <row r="2231" ht="11.25" hidden="1"/>
    <row r="2232" ht="11.25" hidden="1"/>
    <row r="2233" ht="11.25" hidden="1"/>
    <row r="2234" ht="11.25" hidden="1"/>
    <row r="2235" ht="11.25" hidden="1"/>
    <row r="2236" ht="11.25" hidden="1"/>
    <row r="2237" ht="11.25" hidden="1"/>
    <row r="2238" ht="11.25" hidden="1"/>
    <row r="2239" ht="11.25" hidden="1"/>
    <row r="2240" ht="11.25" hidden="1"/>
    <row r="2241" ht="11.25" hidden="1"/>
    <row r="2242" ht="11.25" hidden="1"/>
    <row r="2243" ht="11.25" hidden="1"/>
    <row r="2244" ht="11.25" hidden="1"/>
    <row r="2245" ht="11.25" hidden="1"/>
    <row r="2246" ht="11.25" hidden="1"/>
    <row r="2247" ht="11.25" hidden="1"/>
    <row r="2248" ht="11.25" hidden="1"/>
    <row r="2249" ht="11.25" hidden="1"/>
    <row r="2250" ht="11.25" hidden="1"/>
    <row r="2251" ht="11.25" hidden="1"/>
    <row r="2252" ht="11.25" hidden="1"/>
    <row r="2253" ht="11.25" hidden="1"/>
    <row r="2254" ht="11.25" hidden="1"/>
    <row r="2255" ht="11.25" hidden="1"/>
    <row r="2256" ht="11.25" hidden="1"/>
    <row r="2257" ht="11.25" hidden="1"/>
    <row r="2258" ht="11.25" hidden="1"/>
    <row r="2259" ht="11.25" hidden="1"/>
    <row r="2260" ht="11.25" hidden="1"/>
    <row r="2261" ht="11.25" hidden="1"/>
    <row r="2262" ht="11.25" hidden="1"/>
    <row r="2263" ht="11.25" hidden="1"/>
    <row r="2264" ht="11.25" hidden="1"/>
    <row r="2265" ht="11.25" hidden="1"/>
    <row r="2266" ht="11.25" hidden="1"/>
    <row r="2267" ht="11.25" hidden="1"/>
    <row r="2268" ht="11.25" hidden="1"/>
    <row r="2269" ht="11.25" hidden="1"/>
    <row r="2270" ht="11.25" hidden="1"/>
    <row r="2271" ht="11.25" hidden="1"/>
    <row r="2272" ht="11.25" hidden="1"/>
    <row r="2273" ht="11.25" hidden="1"/>
    <row r="2274" ht="11.25" hidden="1"/>
    <row r="2275" ht="11.25" hidden="1"/>
    <row r="2276" ht="11.25" hidden="1"/>
    <row r="2277" ht="11.25" hidden="1"/>
    <row r="2278" ht="11.25" hidden="1"/>
    <row r="2279" ht="11.25" hidden="1"/>
    <row r="2280" ht="11.25" hidden="1"/>
    <row r="2281" ht="11.25" hidden="1"/>
    <row r="2282" ht="11.25" hidden="1"/>
    <row r="2283" ht="11.25" hidden="1"/>
    <row r="2284" ht="11.25" hidden="1"/>
    <row r="2285" ht="11.25" hidden="1"/>
    <row r="2286" ht="11.25" hidden="1"/>
    <row r="2287" ht="11.25" hidden="1"/>
    <row r="2288" ht="11.25" hidden="1"/>
    <row r="2289" ht="11.25" hidden="1"/>
    <row r="2290" ht="11.25" hidden="1"/>
    <row r="2291" ht="11.25" hidden="1"/>
    <row r="2292" ht="11.25" hidden="1"/>
    <row r="2293" ht="11.25" hidden="1"/>
    <row r="2294" ht="11.25" hidden="1"/>
    <row r="2295" ht="11.25" hidden="1"/>
    <row r="2296" ht="11.25" hidden="1"/>
    <row r="2297" ht="11.25" hidden="1"/>
    <row r="2298" ht="11.25" hidden="1"/>
    <row r="2299" ht="11.25" hidden="1"/>
    <row r="2300" ht="11.25" hidden="1"/>
    <row r="2301" ht="11.25" hidden="1"/>
    <row r="2302" ht="11.25" hidden="1"/>
    <row r="2303" ht="11.25" hidden="1"/>
    <row r="2304" ht="11.25" hidden="1"/>
    <row r="2305" ht="11.25" hidden="1"/>
    <row r="2306" ht="11.25" hidden="1"/>
    <row r="2307" ht="11.25" hidden="1"/>
    <row r="2308" ht="11.25" hidden="1"/>
    <row r="2309" ht="11.25" hidden="1"/>
    <row r="2310" ht="11.25" hidden="1"/>
    <row r="2311" ht="11.25" hidden="1"/>
    <row r="2312" ht="11.25" hidden="1"/>
    <row r="2313" ht="11.25" hidden="1"/>
    <row r="2314" ht="11.25" hidden="1"/>
    <row r="2315" ht="11.25" hidden="1"/>
    <row r="2316" ht="11.25" hidden="1"/>
    <row r="2317" ht="11.25" hidden="1"/>
    <row r="2318" ht="11.25" hidden="1"/>
    <row r="2319" ht="11.25" hidden="1"/>
    <row r="2320" ht="11.25" hidden="1"/>
    <row r="2321" ht="11.25" hidden="1"/>
    <row r="2322" ht="11.25" hidden="1"/>
    <row r="2323" ht="11.25" hidden="1"/>
    <row r="2324" ht="11.25" hidden="1"/>
    <row r="2325" ht="11.25" hidden="1"/>
  </sheetData>
  <mergeCells count="3">
    <mergeCell ref="B1:N1"/>
    <mergeCell ref="B2:K2"/>
    <mergeCell ref="L2:N2"/>
  </mergeCells>
  <printOptions horizontalCentered="1"/>
  <pageMargins left="0.2362204724409449" right="0" top="0.8661417322834646" bottom="0.984251968503937" header="0" footer="0"/>
  <pageSetup horizontalDpi="300" verticalDpi="300" orientation="portrait" paperSize="9" scale="90" r:id="rId1"/>
  <headerFooter alignWithMargins="0">
    <oddFooter>&amp;L&amp;F&amp;C&amp;P/&amp;N
&amp;RPrinted on : &amp;D @ &amp;T</oddFooter>
  </headerFooter>
  <rowBreaks count="2" manualBreakCount="2">
    <brk id="69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Administrator</cp:lastModifiedBy>
  <cp:lastPrinted>2001-08-29T02:00:43Z</cp:lastPrinted>
  <dcterms:created xsi:type="dcterms:W3CDTF">1999-08-02T06:32:51Z</dcterms:created>
  <dcterms:modified xsi:type="dcterms:W3CDTF">2001-08-29T06:41:52Z</dcterms:modified>
  <cp:category/>
  <cp:version/>
  <cp:contentType/>
  <cp:contentStatus/>
</cp:coreProperties>
</file>